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120" windowWidth="13332" windowHeight="7080"/>
  </bookViews>
  <sheets>
    <sheet name="CORBA-NS metrics" sheetId="1" r:id="rId1"/>
  </sheets>
  <calcPr calcId="125725"/>
</workbook>
</file>

<file path=xl/calcChain.xml><?xml version="1.0" encoding="utf-8"?>
<calcChain xmlns="http://schemas.openxmlformats.org/spreadsheetml/2006/main">
  <c r="AH12" i="1"/>
  <c r="AH11"/>
  <c r="H14"/>
  <c r="H150" l="1"/>
  <c r="E16" s="1"/>
  <c r="I16" s="1"/>
  <c r="G150"/>
  <c r="R15" s="1"/>
  <c r="F150"/>
  <c r="L15" s="1"/>
  <c r="P15" s="1"/>
  <c r="D150" l="1"/>
  <c r="AM48" s="1"/>
  <c r="E150"/>
  <c r="F141"/>
  <c r="G141"/>
  <c r="F132"/>
  <c r="D132" s="1"/>
  <c r="AB14" s="1"/>
  <c r="G132"/>
  <c r="T14" s="1"/>
  <c r="F122"/>
  <c r="D122" s="1"/>
  <c r="AA14" s="1"/>
  <c r="G122"/>
  <c r="E122" s="1"/>
  <c r="F115"/>
  <c r="G115"/>
  <c r="F105"/>
  <c r="D105" s="1"/>
  <c r="AA13" s="1"/>
  <c r="G105"/>
  <c r="E105" s="1"/>
  <c r="F94"/>
  <c r="G94"/>
  <c r="F83"/>
  <c r="D83" s="1"/>
  <c r="AA12" s="1"/>
  <c r="G83"/>
  <c r="E83" s="1"/>
  <c r="F76"/>
  <c r="D76" s="1"/>
  <c r="AC12" s="1"/>
  <c r="G76"/>
  <c r="U12" s="1"/>
  <c r="F58"/>
  <c r="N11" s="1"/>
  <c r="G58"/>
  <c r="T11" s="1"/>
  <c r="F47"/>
  <c r="O11" s="1"/>
  <c r="G47"/>
  <c r="U11" s="1"/>
  <c r="F68"/>
  <c r="G68"/>
  <c r="F53"/>
  <c r="D53" s="1"/>
  <c r="AA11" s="1"/>
  <c r="G53"/>
  <c r="E53" s="1"/>
  <c r="E160"/>
  <c r="D160"/>
  <c r="D158"/>
  <c r="D157"/>
  <c r="D156"/>
  <c r="D155"/>
  <c r="H122"/>
  <c r="F15" s="1"/>
  <c r="H132"/>
  <c r="G15" s="1"/>
  <c r="H141"/>
  <c r="E15" s="1"/>
  <c r="H115"/>
  <c r="E13" s="1"/>
  <c r="H105"/>
  <c r="F13" s="1"/>
  <c r="H91"/>
  <c r="H94" s="1"/>
  <c r="E12" s="1"/>
  <c r="H76"/>
  <c r="H12" s="1"/>
  <c r="H83"/>
  <c r="F12" s="1"/>
  <c r="H68"/>
  <c r="E11" s="1"/>
  <c r="H58"/>
  <c r="G11" s="1"/>
  <c r="H53"/>
  <c r="F11" s="1"/>
  <c r="H47"/>
  <c r="H11" s="1"/>
  <c r="I12" l="1"/>
  <c r="AB51" s="1"/>
  <c r="I13"/>
  <c r="G14"/>
  <c r="I11"/>
  <c r="Z50" s="1"/>
  <c r="E14"/>
  <c r="Z54"/>
  <c r="I15"/>
  <c r="AC54" s="1"/>
  <c r="F14"/>
  <c r="AA54"/>
  <c r="AC50"/>
  <c r="AA51"/>
  <c r="AC51"/>
  <c r="E68"/>
  <c r="G69"/>
  <c r="R12"/>
  <c r="G95"/>
  <c r="E115"/>
  <c r="G116"/>
  <c r="E141"/>
  <c r="G142"/>
  <c r="D68"/>
  <c r="F69"/>
  <c r="D94"/>
  <c r="F95"/>
  <c r="L13"/>
  <c r="F116"/>
  <c r="D141"/>
  <c r="F142"/>
  <c r="Z15"/>
  <c r="AH16"/>
  <c r="M11"/>
  <c r="L11"/>
  <c r="M12"/>
  <c r="M13"/>
  <c r="M14"/>
  <c r="L14"/>
  <c r="S11"/>
  <c r="R11"/>
  <c r="S12"/>
  <c r="S13"/>
  <c r="S14"/>
  <c r="R14"/>
  <c r="D58"/>
  <c r="AB11" s="1"/>
  <c r="D47"/>
  <c r="AC11" s="1"/>
  <c r="E94"/>
  <c r="E76"/>
  <c r="E58"/>
  <c r="E47"/>
  <c r="D115"/>
  <c r="E132"/>
  <c r="O12"/>
  <c r="L12"/>
  <c r="N14"/>
  <c r="R13"/>
  <c r="H142"/>
  <c r="H95"/>
  <c r="H69"/>
  <c r="H159"/>
  <c r="H160"/>
  <c r="H157"/>
  <c r="H158"/>
  <c r="H156"/>
  <c r="H155"/>
  <c r="E159"/>
  <c r="E157"/>
  <c r="E158"/>
  <c r="E156"/>
  <c r="E155"/>
  <c r="D159"/>
  <c r="F156"/>
  <c r="F159"/>
  <c r="F160"/>
  <c r="F157"/>
  <c r="F158"/>
  <c r="F155"/>
  <c r="Z51" l="1"/>
  <c r="AB54"/>
  <c r="AD54" s="1"/>
  <c r="AB52"/>
  <c r="AC52"/>
  <c r="I14"/>
  <c r="AC53" s="1"/>
  <c r="AD51"/>
  <c r="AA52"/>
  <c r="AA50"/>
  <c r="AB50"/>
  <c r="Z52"/>
  <c r="P12"/>
  <c r="P14"/>
  <c r="P11"/>
  <c r="P13"/>
  <c r="E95"/>
  <c r="E116"/>
  <c r="Z13"/>
  <c r="D116"/>
  <c r="Z14"/>
  <c r="D142"/>
  <c r="Z12"/>
  <c r="D95"/>
  <c r="Z11"/>
  <c r="D69"/>
  <c r="E142"/>
  <c r="E69"/>
  <c r="G157"/>
  <c r="G155"/>
  <c r="H162"/>
  <c r="H163" s="1"/>
  <c r="G158"/>
  <c r="G160"/>
  <c r="G156"/>
  <c r="G159"/>
  <c r="H116"/>
  <c r="E162"/>
  <c r="E163" s="1"/>
  <c r="D162"/>
  <c r="F162"/>
  <c r="D171" s="1"/>
  <c r="AH13" l="1"/>
  <c r="AM52"/>
  <c r="AH15"/>
  <c r="AH14" s="1"/>
  <c r="AM49"/>
  <c r="AM50"/>
  <c r="AM51"/>
  <c r="AA53"/>
  <c r="AD52"/>
  <c r="AD50"/>
  <c r="AB53"/>
  <c r="Z53"/>
  <c r="G162"/>
  <c r="G171" s="1"/>
  <c r="H173"/>
  <c r="H175"/>
  <c r="H172"/>
  <c r="H176"/>
  <c r="H174"/>
  <c r="H171"/>
  <c r="F173"/>
  <c r="F171"/>
  <c r="F174"/>
  <c r="F176"/>
  <c r="F175"/>
  <c r="F172"/>
  <c r="D176"/>
  <c r="F163"/>
  <c r="E172"/>
  <c r="D163"/>
  <c r="E171"/>
  <c r="E173"/>
  <c r="E176"/>
  <c r="D173"/>
  <c r="D172"/>
  <c r="D174"/>
  <c r="E174"/>
  <c r="D175"/>
  <c r="E175"/>
  <c r="AD53" l="1"/>
  <c r="G174"/>
  <c r="G176"/>
  <c r="G172"/>
  <c r="G175"/>
  <c r="D178"/>
  <c r="G173"/>
  <c r="G163"/>
  <c r="E178"/>
  <c r="H178"/>
  <c r="F178"/>
  <c r="G178" l="1"/>
</calcChain>
</file>

<file path=xl/sharedStrings.xml><?xml version="1.0" encoding="utf-8"?>
<sst xmlns="http://schemas.openxmlformats.org/spreadsheetml/2006/main" count="355" uniqueCount="153">
  <si>
    <t>Concern Name</t>
  </si>
  <si>
    <t>DOSC</t>
  </si>
  <si>
    <t>DOSM</t>
  </si>
  <si>
    <t>CDC</t>
  </si>
  <si>
    <t>CDO</t>
  </si>
  <si>
    <t>SLOC</t>
  </si>
  <si>
    <t>CORBANS_ACC_Adaptation(Data)</t>
  </si>
  <si>
    <t>CORBANS_ACC_Config&amp;Connect</t>
  </si>
  <si>
    <t>CORBANS_ACC_Factory(Dynamism)</t>
  </si>
  <si>
    <t>CORBANS_ACC_Logging</t>
  </si>
  <si>
    <t>CORBANS_ACC_Threading</t>
  </si>
  <si>
    <t>CORBANS_ESS_Event</t>
  </si>
  <si>
    <t>CORBANS_ESS_Notification</t>
  </si>
  <si>
    <t>CORBANS_ESS_Publication</t>
  </si>
  <si>
    <t>CORBANS_ESS_Routing&amp;Matching</t>
  </si>
  <si>
    <t>CORBANS_ESS_Subscription</t>
  </si>
  <si>
    <t>Subscription_API</t>
  </si>
  <si>
    <t>Subscription_Parsing&amp;Rep</t>
  </si>
  <si>
    <t>JavaSpaces_ACC_AccessControl</t>
  </si>
  <si>
    <t>JavaSpaces_ACC_Config&amp;Connect</t>
  </si>
  <si>
    <t>JavaSpaces_ACC_Distribution</t>
  </si>
  <si>
    <t>JavaSpaces_ACC_Exception</t>
  </si>
  <si>
    <t>JavaSpaces_ACC_Leasing</t>
  </si>
  <si>
    <t>JavaSpaces_ACC_Persistence</t>
  </si>
  <si>
    <t>JavaSpaces_ACC_Termination</t>
  </si>
  <si>
    <t>JavaSpaces_ACC_Threading</t>
  </si>
  <si>
    <t>JavaSpaces_ACC_Transactions</t>
  </si>
  <si>
    <t>JavaSpaces_ESS_Event</t>
  </si>
  <si>
    <t>JavaSpaces_ESS_Notification</t>
  </si>
  <si>
    <t>JavaSpaces_ESS_Protocols(User)</t>
  </si>
  <si>
    <t>JavaSpaces_ESS_Publication</t>
  </si>
  <si>
    <t>JavaSpaces_ESS_Routing&amp;Matching</t>
  </si>
  <si>
    <t>JavaSpaces_ESS_Subscription</t>
  </si>
  <si>
    <t>Subscription_Parsing</t>
  </si>
  <si>
    <t>Siena_ACC_Config&amp;Connect</t>
  </si>
  <si>
    <t>Siena_ACC_Distribution</t>
  </si>
  <si>
    <t>Communication</t>
  </si>
  <si>
    <t>Threading&amp;Distribution</t>
  </si>
  <si>
    <t>Siena_ACC_Exception</t>
  </si>
  <si>
    <t>Siena_ACC_Logging</t>
  </si>
  <si>
    <t>Siena_ESS_Event</t>
  </si>
  <si>
    <t>Siena_ESS_Notification</t>
  </si>
  <si>
    <t>Siena_ESS_Protocol</t>
  </si>
  <si>
    <t>Siena_ESS_Publication</t>
  </si>
  <si>
    <t>Siena_ESS_Routing</t>
  </si>
  <si>
    <t>Matching</t>
  </si>
  <si>
    <t>Sequencer</t>
  </si>
  <si>
    <t>Siena_ESS_Subscription</t>
  </si>
  <si>
    <t>YANCEES_ESS_Event</t>
  </si>
  <si>
    <t>YANCEES_ESS_Notification</t>
  </si>
  <si>
    <t>YANCEES_ESS_Protocol</t>
  </si>
  <si>
    <t>YANCEES_ESS_Publication</t>
  </si>
  <si>
    <t>YANCEES_ESS_Routing</t>
  </si>
  <si>
    <t>YANCEES_ESS_Subscription</t>
  </si>
  <si>
    <t>YANCEES_ACC_CM</t>
  </si>
  <si>
    <t>Automation</t>
  </si>
  <si>
    <t>Builder</t>
  </si>
  <si>
    <t>Parsing</t>
  </si>
  <si>
    <t>YANCEES_ACC_Config&amp;Connect</t>
  </si>
  <si>
    <t>YANCEES_ACC_ExtensionPoints</t>
  </si>
  <si>
    <t>YANCEES_ACC_ExtensionPointsFactory</t>
  </si>
  <si>
    <t>YANCEES_ACC_ParsingUtil</t>
  </si>
  <si>
    <t>YANCEES_ACC_Reflection&amp;Registry</t>
  </si>
  <si>
    <t>YANCEES_ACC_Threading&amp;Distribution</t>
  </si>
  <si>
    <t>YANCEES_ACC_UserTemplates</t>
  </si>
  <si>
    <t>Event</t>
  </si>
  <si>
    <t>Notification</t>
  </si>
  <si>
    <t>Protocol</t>
  </si>
  <si>
    <t>Publication</t>
  </si>
  <si>
    <t>Subscription</t>
  </si>
  <si>
    <t>Routing&amp;Matching</t>
  </si>
  <si>
    <t>CONCERN</t>
  </si>
  <si>
    <t>CORBA-NS</t>
  </si>
  <si>
    <t>Siena</t>
  </si>
  <si>
    <t>JavaSpaces</t>
  </si>
  <si>
    <t>YANCEES</t>
  </si>
  <si>
    <t>TOTAL</t>
  </si>
  <si>
    <t>INFRASTRUCTURE CONCERN PROPORTION</t>
  </si>
  <si>
    <t>TOTAL - Protocol</t>
  </si>
  <si>
    <t>Infrastructure</t>
  </si>
  <si>
    <t>CORBANS_ACC_CM</t>
  </si>
  <si>
    <t>CORBANS_ESS_Protocol(Management&amp;Monitor)</t>
  </si>
  <si>
    <t>Type</t>
  </si>
  <si>
    <t>Label</t>
  </si>
  <si>
    <t>Adaptation</t>
  </si>
  <si>
    <t>Distribution</t>
  </si>
  <si>
    <t>Logging</t>
  </si>
  <si>
    <t>Threading</t>
  </si>
  <si>
    <t>CM</t>
  </si>
  <si>
    <t>Factory</t>
  </si>
  <si>
    <t>Exception</t>
  </si>
  <si>
    <t>Config</t>
  </si>
  <si>
    <t>Routing</t>
  </si>
  <si>
    <t>Access Control</t>
  </si>
  <si>
    <t>Optional</t>
  </si>
  <si>
    <t>middleware requirements, whereas publicaiton, routing, subscription, notification and protocols</t>
  </si>
  <si>
    <t>are essential publish-subscribe (domain-specific) requirements. All other features are either optional or</t>
  </si>
  <si>
    <t>accidental. Accidental features are these that come as a consequence of the versatility approach adopted</t>
  </si>
  <si>
    <t>in the design (architecture) of the infrastructure.</t>
  </si>
  <si>
    <t>NOTE: scalability, interoperability, heterogeneity, network communication and coordination are essential</t>
  </si>
  <si>
    <t>Middleware</t>
  </si>
  <si>
    <t>CORBANS_ACC_Distribution(IDL)</t>
  </si>
  <si>
    <t>YANCEES is small since it does not provide any implementation, only the framework. Also, this does not include Accidental concerns</t>
  </si>
  <si>
    <t>CORBANS_ACC_ErrorRecovery</t>
  </si>
  <si>
    <t>Support</t>
  </si>
  <si>
    <t>CORBANS_ACC_SessionPersistence</t>
  </si>
  <si>
    <t>Session</t>
  </si>
  <si>
    <t>Domain</t>
  </si>
  <si>
    <t>Domain-specific</t>
  </si>
  <si>
    <t>Versatility (Configuration)</t>
  </si>
  <si>
    <t>Connect</t>
  </si>
  <si>
    <t>Leasing</t>
  </si>
  <si>
    <t>Termination</t>
  </si>
  <si>
    <t>Transactions</t>
  </si>
  <si>
    <t>Protocol(Infra)</t>
  </si>
  <si>
    <t>Protocol(user)</t>
  </si>
  <si>
    <t>Versatility</t>
  </si>
  <si>
    <t>ExtPoints</t>
  </si>
  <si>
    <t>ExtPointsFactory</t>
  </si>
  <si>
    <t>Reflection</t>
  </si>
  <si>
    <t>Templates</t>
  </si>
  <si>
    <t>DOSC = Degree of Scattering over Classes; DOSM = Degree of Scattering over Methods</t>
  </si>
  <si>
    <t>High DOS (close to 1) indicate that the implementation of a concern is higly scattered. If DOS=0, the concern is localized in one method or class</t>
  </si>
  <si>
    <t>CDO =  Concern Difusion over Operatiorns or methods; CDC= Concern Difusion over Components(Classes and interfaces)</t>
  </si>
  <si>
    <t>Legend</t>
  </si>
  <si>
    <t>YANCEES_Notification_Push</t>
  </si>
  <si>
    <t>YANCEES_Routing_Topic</t>
  </si>
  <si>
    <t>YANCEES_Routing_Content</t>
  </si>
  <si>
    <t>YANCEES_Subscription_Filter</t>
  </si>
  <si>
    <t>YANCEES Core</t>
  </si>
  <si>
    <t>YANCEES CBR&amp;TBR</t>
  </si>
  <si>
    <t>Config. &amp; Extension</t>
  </si>
  <si>
    <t>INFRASTRUCTURE CONCERN SIZE (LOC)</t>
  </si>
  <si>
    <t>ANALYSIS OF YANCEES PLUGINS</t>
  </si>
  <si>
    <t>MAJOR CONCERNS SIZE (LOC)</t>
  </si>
  <si>
    <t>MODULARITY (DOSC)</t>
  </si>
  <si>
    <t>YANCEES Core Plugins</t>
  </si>
  <si>
    <t>Infrastructures analysis based on different concerns (data from ConcernTagger)</t>
  </si>
  <si>
    <t>YANCEES (Core plugins)</t>
  </si>
  <si>
    <t>TOTALS&amp;AVERAGES</t>
  </si>
  <si>
    <t>YANCEES + CBR/TBR</t>
  </si>
  <si>
    <t>YANCEES (Core Component)</t>
  </si>
  <si>
    <t>CONCERN DIFFUSION OVER OBJECTS (CDO)</t>
  </si>
  <si>
    <t>CONCERN DIFFUSION OVER COMPONENT (CDC)</t>
  </si>
  <si>
    <t>DEGREE OF SCATTERING OVER COMPONENTS (DOSC)</t>
  </si>
  <si>
    <t>YANCEES (Core Components)</t>
  </si>
  <si>
    <t>YANCEES  (CB/TB core)</t>
  </si>
  <si>
    <t>YANCEES(CB/TB core)</t>
  </si>
  <si>
    <t>Configuration &amp; Extension</t>
  </si>
  <si>
    <t>Total</t>
  </si>
  <si>
    <t>N/A</t>
  </si>
  <si>
    <t>MAJOR CONCERNS PROPORTION</t>
  </si>
  <si>
    <t>Average Degree of Scattering over Components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</si>
</sst>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10" fontId="0" fillId="0" borderId="0" xfId="0" applyNumberFormat="1"/>
    <xf numFmtId="0" fontId="18" fillId="0" borderId="0" xfId="0" applyFont="1"/>
    <xf numFmtId="0" fontId="0" fillId="0" borderId="0" xfId="0" applyFont="1"/>
    <xf numFmtId="0" fontId="16" fillId="0" borderId="0" xfId="0" applyFont="1" applyAlignment="1">
      <alignment horizontal="center"/>
    </xf>
    <xf numFmtId="0" fontId="19" fillId="0" borderId="0" xfId="0" applyFont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10" fontId="0" fillId="0" borderId="0" xfId="0" applyNumberFormat="1" applyFont="1" applyAlignment="1">
      <alignment horizontal="right"/>
    </xf>
    <xf numFmtId="2" fontId="0" fillId="0" borderId="0" xfId="0" applyNumberFormat="1"/>
    <xf numFmtId="2" fontId="16" fillId="0" borderId="0" xfId="0" applyNumberFormat="1" applyFont="1"/>
    <xf numFmtId="0" fontId="16" fillId="0" borderId="0" xfId="0" applyFont="1" applyAlignment="1"/>
    <xf numFmtId="0" fontId="16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Infrastructures</a:t>
            </a:r>
            <a:r>
              <a:rPr lang="en-US" baseline="0"/>
              <a:t> Essential Concerns Proportion</a:t>
            </a:r>
            <a:endParaRPr lang="en-US"/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'CORBA-NS metrics'!$C$171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'CORBA-NS metrics'!$D$170:$H$170</c:f>
              <c:strCache>
                <c:ptCount val="5"/>
                <c:pt idx="0">
                  <c:v>Siena</c:v>
                </c:pt>
                <c:pt idx="1">
                  <c:v>CORBA-NS</c:v>
                </c:pt>
                <c:pt idx="2">
                  <c:v>JavaSpaces</c:v>
                </c:pt>
                <c:pt idx="3">
                  <c:v>YANCEES CBR&amp;TBR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metrics'!$D$171:$H$171</c:f>
              <c:numCache>
                <c:formatCode>0.00%</c:formatCode>
                <c:ptCount val="5"/>
                <c:pt idx="0">
                  <c:v>5.3823773898586863E-2</c:v>
                </c:pt>
                <c:pt idx="1">
                  <c:v>2.915667097250415E-3</c:v>
                </c:pt>
                <c:pt idx="2">
                  <c:v>1.8609973500361358E-2</c:v>
                </c:pt>
                <c:pt idx="3">
                  <c:v>0.12090483619344773</c:v>
                </c:pt>
                <c:pt idx="4">
                  <c:v>0.20805369127516779</c:v>
                </c:pt>
              </c:numCache>
            </c:numRef>
          </c:val>
        </c:ser>
        <c:ser>
          <c:idx val="5"/>
          <c:order val="1"/>
          <c:tx>
            <c:strRef>
              <c:f>'CORBA-NS metrics'!$C$172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'CORBA-NS metrics'!$D$170:$H$170</c:f>
              <c:strCache>
                <c:ptCount val="5"/>
                <c:pt idx="0">
                  <c:v>Siena</c:v>
                </c:pt>
                <c:pt idx="1">
                  <c:v>CORBA-NS</c:v>
                </c:pt>
                <c:pt idx="2">
                  <c:v>JavaSpaces</c:v>
                </c:pt>
                <c:pt idx="3">
                  <c:v>YANCEES CBR&amp;TBR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metrics'!$D$172:$H$172</c:f>
              <c:numCache>
                <c:formatCode>0.00%</c:formatCode>
                <c:ptCount val="5"/>
                <c:pt idx="0">
                  <c:v>0.26246882793017456</c:v>
                </c:pt>
                <c:pt idx="1">
                  <c:v>0.29595866396014026</c:v>
                </c:pt>
                <c:pt idx="2">
                  <c:v>0.29607323536497232</c:v>
                </c:pt>
                <c:pt idx="3">
                  <c:v>0.15834633385335414</c:v>
                </c:pt>
                <c:pt idx="4">
                  <c:v>0.22013422818791947</c:v>
                </c:pt>
              </c:numCache>
            </c:numRef>
          </c:val>
        </c:ser>
        <c:ser>
          <c:idx val="3"/>
          <c:order val="2"/>
          <c:tx>
            <c:strRef>
              <c:f>'CORBA-NS metrics'!$C$173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'CORBA-NS metrics'!$D$170:$H$170</c:f>
              <c:strCache>
                <c:ptCount val="5"/>
                <c:pt idx="0">
                  <c:v>Siena</c:v>
                </c:pt>
                <c:pt idx="1">
                  <c:v>CORBA-NS</c:v>
                </c:pt>
                <c:pt idx="2">
                  <c:v>JavaSpaces</c:v>
                </c:pt>
                <c:pt idx="3">
                  <c:v>YANCEES CBR&amp;TBR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metrics'!$D$173:$H$173</c:f>
              <c:numCache>
                <c:formatCode>0.00%</c:formatCode>
                <c:ptCount val="5"/>
                <c:pt idx="0">
                  <c:v>0.21778886118038238</c:v>
                </c:pt>
                <c:pt idx="1">
                  <c:v>9.2526296364642921E-2</c:v>
                </c:pt>
                <c:pt idx="2">
                  <c:v>0.12478920741989882</c:v>
                </c:pt>
                <c:pt idx="3">
                  <c:v>0.14781591263650545</c:v>
                </c:pt>
                <c:pt idx="4">
                  <c:v>0.25436241610738253</c:v>
                </c:pt>
              </c:numCache>
            </c:numRef>
          </c:val>
        </c:ser>
        <c:ser>
          <c:idx val="4"/>
          <c:order val="3"/>
          <c:tx>
            <c:strRef>
              <c:f>'CORBA-NS metrics'!$C$174</c:f>
              <c:strCache>
                <c:ptCount val="1"/>
                <c:pt idx="0">
                  <c:v>Routing&amp;Matching</c:v>
                </c:pt>
              </c:strCache>
            </c:strRef>
          </c:tx>
          <c:cat>
            <c:strRef>
              <c:f>'CORBA-NS metrics'!$D$170:$H$170</c:f>
              <c:strCache>
                <c:ptCount val="5"/>
                <c:pt idx="0">
                  <c:v>Siena</c:v>
                </c:pt>
                <c:pt idx="1">
                  <c:v>CORBA-NS</c:v>
                </c:pt>
                <c:pt idx="2">
                  <c:v>JavaSpaces</c:v>
                </c:pt>
                <c:pt idx="3">
                  <c:v>YANCEES CBR&amp;TBR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metrics'!$D$174:$H$174</c:f>
              <c:numCache>
                <c:formatCode>0.00%</c:formatCode>
                <c:ptCount val="5"/>
                <c:pt idx="0">
                  <c:v>0.22256857855361595</c:v>
                </c:pt>
                <c:pt idx="1">
                  <c:v>0.25990035061819522</c:v>
                </c:pt>
                <c:pt idx="2">
                  <c:v>0.20380631173211275</c:v>
                </c:pt>
                <c:pt idx="3">
                  <c:v>0.44110764430577221</c:v>
                </c:pt>
                <c:pt idx="4">
                  <c:v>0.12147651006711409</c:v>
                </c:pt>
              </c:numCache>
            </c:numRef>
          </c:val>
        </c:ser>
        <c:ser>
          <c:idx val="1"/>
          <c:order val="4"/>
          <c:tx>
            <c:strRef>
              <c:f>'CORBA-NS metrics'!$C$175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'CORBA-NS metrics'!$D$170:$H$170</c:f>
              <c:strCache>
                <c:ptCount val="5"/>
                <c:pt idx="0">
                  <c:v>Siena</c:v>
                </c:pt>
                <c:pt idx="1">
                  <c:v>CORBA-NS</c:v>
                </c:pt>
                <c:pt idx="2">
                  <c:v>JavaSpaces</c:v>
                </c:pt>
                <c:pt idx="3">
                  <c:v>YANCEES CBR&amp;TBR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metrics'!$D$175:$H$175</c:f>
              <c:numCache>
                <c:formatCode>0.00%</c:formatCode>
                <c:ptCount val="5"/>
                <c:pt idx="0">
                  <c:v>9.3516209476309231E-3</c:v>
                </c:pt>
                <c:pt idx="1">
                  <c:v>0.18191548256135817</c:v>
                </c:pt>
                <c:pt idx="2">
                  <c:v>0.1655022886051554</c:v>
                </c:pt>
                <c:pt idx="3">
                  <c:v>5.0702028081123243E-2</c:v>
                </c:pt>
                <c:pt idx="4">
                  <c:v>5.6375838926174496E-2</c:v>
                </c:pt>
              </c:numCache>
            </c:numRef>
          </c:val>
        </c:ser>
        <c:ser>
          <c:idx val="2"/>
          <c:order val="5"/>
          <c:tx>
            <c:strRef>
              <c:f>'CORBA-NS metrics'!$C$176</c:f>
              <c:strCache>
                <c:ptCount val="1"/>
                <c:pt idx="0">
                  <c:v>Protocol</c:v>
                </c:pt>
              </c:strCache>
            </c:strRef>
          </c:tx>
          <c:cat>
            <c:strRef>
              <c:f>'CORBA-NS metrics'!$D$170:$H$170</c:f>
              <c:strCache>
                <c:ptCount val="5"/>
                <c:pt idx="0">
                  <c:v>Siena</c:v>
                </c:pt>
                <c:pt idx="1">
                  <c:v>CORBA-NS</c:v>
                </c:pt>
                <c:pt idx="2">
                  <c:v>JavaSpaces</c:v>
                </c:pt>
                <c:pt idx="3">
                  <c:v>YANCEES CBR&amp;TBR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metrics'!$D$176:$H$176</c:f>
              <c:numCache>
                <c:formatCode>0.00%</c:formatCode>
                <c:ptCount val="5"/>
                <c:pt idx="0">
                  <c:v>0.2339983374896093</c:v>
                </c:pt>
                <c:pt idx="1">
                  <c:v>0.16678353939841298</c:v>
                </c:pt>
                <c:pt idx="2">
                  <c:v>0.1912189833774994</c:v>
                </c:pt>
                <c:pt idx="3">
                  <c:v>8.1123244929797195E-2</c:v>
                </c:pt>
                <c:pt idx="4">
                  <c:v>0.1395973154362416</c:v>
                </c:pt>
              </c:numCache>
            </c:numRef>
          </c:val>
        </c:ser>
        <c:gapWidth val="75"/>
        <c:overlap val="100"/>
        <c:axId val="70255360"/>
        <c:axId val="70256896"/>
      </c:barChart>
      <c:catAx>
        <c:axId val="70255360"/>
        <c:scaling>
          <c:orientation val="minMax"/>
        </c:scaling>
        <c:axPos val="l"/>
        <c:majorTickMark val="none"/>
        <c:tickLblPos val="nextTo"/>
        <c:crossAx val="70256896"/>
        <c:crosses val="autoZero"/>
        <c:auto val="1"/>
        <c:lblAlgn val="ctr"/>
        <c:lblOffset val="100"/>
      </c:catAx>
      <c:valAx>
        <c:axId val="70256896"/>
        <c:scaling>
          <c:orientation val="minMax"/>
          <c:max val="1"/>
        </c:scaling>
        <c:axPos val="b"/>
        <c:majorGridlines/>
        <c:numFmt formatCode="0%" sourceLinked="0"/>
        <c:majorTickMark val="none"/>
        <c:tickLblPos val="nextTo"/>
        <c:spPr>
          <a:ln w="9525">
            <a:noFill/>
          </a:ln>
        </c:spPr>
        <c:crossAx val="70255360"/>
        <c:crosses val="autoZero"/>
        <c:crossBetween val="between"/>
      </c:valAx>
    </c:plotArea>
    <c:legend>
      <c:legendPos val="b"/>
      <c:txPr>
        <a:bodyPr/>
        <a:lstStyle/>
        <a:p>
          <a:pPr>
            <a:defRPr sz="1050"/>
          </a:pPr>
          <a:endParaRPr lang="en-US"/>
        </a:p>
      </c:txPr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Infrastructures average modularity (DOSC)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'CORBA-NS metrics'!$AH$10</c:f>
              <c:strCache>
                <c:ptCount val="1"/>
                <c:pt idx="0">
                  <c:v>Average Degree of Scattering over Components</c:v>
                </c:pt>
              </c:strCache>
            </c:strRef>
          </c:tx>
          <c:dLbls>
            <c:showVal val="1"/>
          </c:dLbls>
          <c:cat>
            <c:strRef>
              <c:f>'CORBA-NS metrics'!$AG$11:$AG$14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JavaSpaces</c:v>
                </c:pt>
                <c:pt idx="3">
                  <c:v>YANCEES(CB/TB core)</c:v>
                </c:pt>
              </c:strCache>
            </c:strRef>
          </c:cat>
          <c:val>
            <c:numRef>
              <c:f>'CORBA-NS metrics'!$AH$11:$AH$14</c:f>
              <c:numCache>
                <c:formatCode>0.00</c:formatCode>
                <c:ptCount val="4"/>
                <c:pt idx="0">
                  <c:v>0.93084573002754833</c:v>
                </c:pt>
                <c:pt idx="1">
                  <c:v>0.78939344262295097</c:v>
                </c:pt>
                <c:pt idx="2">
                  <c:v>0.65703017241379313</c:v>
                </c:pt>
                <c:pt idx="3">
                  <c:v>0.7212158273381295</c:v>
                </c:pt>
              </c:numCache>
            </c:numRef>
          </c:val>
        </c:ser>
        <c:gapWidth val="75"/>
        <c:axId val="69431680"/>
        <c:axId val="69433216"/>
      </c:barChart>
      <c:catAx>
        <c:axId val="69431680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69433216"/>
        <c:crosses val="autoZero"/>
        <c:auto val="1"/>
        <c:lblAlgn val="ctr"/>
        <c:lblOffset val="100"/>
      </c:catAx>
      <c:valAx>
        <c:axId val="69433216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crossAx val="6943168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Infrastrucutre</a:t>
            </a:r>
            <a:r>
              <a:rPr lang="en-US" sz="1400" baseline="0"/>
              <a:t> concerns</a:t>
            </a:r>
            <a:r>
              <a:rPr lang="en-US" sz="1400"/>
              <a:t> modularity (DOSC)</a:t>
            </a:r>
          </a:p>
        </c:rich>
      </c:tx>
      <c:layout/>
    </c:title>
    <c:plotArea>
      <c:layout/>
      <c:barChart>
        <c:barDir val="bar"/>
        <c:grouping val="clustered"/>
        <c:ser>
          <c:idx val="1"/>
          <c:order val="0"/>
          <c:tx>
            <c:strRef>
              <c:f>'CORBA-NS metrics'!$AC$10</c:f>
              <c:strCache>
                <c:ptCount val="1"/>
                <c:pt idx="0">
                  <c:v>Optional</c:v>
                </c:pt>
              </c:strCache>
            </c:strRef>
          </c:tx>
          <c:dLbls>
            <c:showVal val="1"/>
          </c:dLbls>
          <c:cat>
            <c:strRef>
              <c:f>'CORBA-NS metrics'!$Y$11:$Y$14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metrics'!$AC$11:$AC$14</c:f>
              <c:numCache>
                <c:formatCode>0.00</c:formatCode>
                <c:ptCount val="4"/>
                <c:pt idx="0">
                  <c:v>0.94133333333333324</c:v>
                </c:pt>
                <c:pt idx="1">
                  <c:v>0.70608064516129032</c:v>
                </c:pt>
                <c:pt idx="2" formatCode="General">
                  <c:v>0</c:v>
                </c:pt>
                <c:pt idx="3" formatCode="General">
                  <c:v>0</c:v>
                </c:pt>
              </c:numCache>
            </c:numRef>
          </c:val>
        </c:ser>
        <c:ser>
          <c:idx val="3"/>
          <c:order val="1"/>
          <c:tx>
            <c:strRef>
              <c:f>'CORBA-NS metrics'!$AB$10</c:f>
              <c:strCache>
                <c:ptCount val="1"/>
                <c:pt idx="0">
                  <c:v>Config. &amp; Extension</c:v>
                </c:pt>
              </c:strCache>
            </c:strRef>
          </c:tx>
          <c:dLbls>
            <c:showVal val="1"/>
          </c:dLbls>
          <c:cat>
            <c:strRef>
              <c:f>'CORBA-NS metrics'!$Y$11:$Y$14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metrics'!$AB$11:$AB$14</c:f>
              <c:numCache>
                <c:formatCode>General</c:formatCode>
                <c:ptCount val="4"/>
                <c:pt idx="0" formatCode="0.00">
                  <c:v>0.87130555555555567</c:v>
                </c:pt>
                <c:pt idx="1">
                  <c:v>0</c:v>
                </c:pt>
                <c:pt idx="2">
                  <c:v>0</c:v>
                </c:pt>
                <c:pt idx="3" formatCode="0.00">
                  <c:v>0.7594305555555555</c:v>
                </c:pt>
              </c:numCache>
            </c:numRef>
          </c:val>
        </c:ser>
        <c:ser>
          <c:idx val="2"/>
          <c:order val="2"/>
          <c:tx>
            <c:strRef>
              <c:f>'CORBA-NS metrics'!$AA$10</c:f>
              <c:strCache>
                <c:ptCount val="1"/>
                <c:pt idx="0">
                  <c:v>Middleware</c:v>
                </c:pt>
              </c:strCache>
            </c:strRef>
          </c:tx>
          <c:dLbls>
            <c:showVal val="1"/>
          </c:dLbls>
          <c:cat>
            <c:strRef>
              <c:f>'CORBA-NS metrics'!$Y$11:$Y$14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metrics'!$AA$11:$AA$14</c:f>
              <c:numCache>
                <c:formatCode>0.00</c:formatCode>
                <c:ptCount val="4"/>
                <c:pt idx="0">
                  <c:v>0.9479032258064517</c:v>
                </c:pt>
                <c:pt idx="1">
                  <c:v>0.59200000000000008</c:v>
                </c:pt>
                <c:pt idx="2">
                  <c:v>0.84098863636363641</c:v>
                </c:pt>
                <c:pt idx="3">
                  <c:v>0.75</c:v>
                </c:pt>
              </c:numCache>
            </c:numRef>
          </c:val>
        </c:ser>
        <c:ser>
          <c:idx val="0"/>
          <c:order val="3"/>
          <c:tx>
            <c:strRef>
              <c:f>'CORBA-NS metrics'!$Z$10</c:f>
              <c:strCache>
                <c:ptCount val="1"/>
                <c:pt idx="0">
                  <c:v>Domain-specific</c:v>
                </c:pt>
              </c:strCache>
            </c:strRef>
          </c:tx>
          <c:dLbls>
            <c:showVal val="1"/>
          </c:dLbls>
          <c:cat>
            <c:strRef>
              <c:f>'CORBA-NS metrics'!$Y$11:$Y$14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metrics'!$Z$11:$Z$14</c:f>
              <c:numCache>
                <c:formatCode>0.00</c:formatCode>
                <c:ptCount val="4"/>
                <c:pt idx="0">
                  <c:v>0.92778064516129022</c:v>
                </c:pt>
                <c:pt idx="1">
                  <c:v>0.65560317460317463</c:v>
                </c:pt>
                <c:pt idx="2">
                  <c:v>0.65585294117647053</c:v>
                </c:pt>
                <c:pt idx="3">
                  <c:v>0.67756756756756753</c:v>
                </c:pt>
              </c:numCache>
            </c:numRef>
          </c:val>
        </c:ser>
        <c:gapWidth val="75"/>
        <c:axId val="69477888"/>
        <c:axId val="69479424"/>
      </c:barChart>
      <c:catAx>
        <c:axId val="69477888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69479424"/>
        <c:crosses val="autoZero"/>
        <c:auto val="1"/>
        <c:lblAlgn val="ctr"/>
        <c:lblOffset val="100"/>
      </c:catAx>
      <c:valAx>
        <c:axId val="69479424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crossAx val="69477888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000"/>
          </a:pPr>
          <a:endParaRPr lang="en-US"/>
        </a:p>
      </c:txPr>
    </c:legend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Infrastructures average modularity (DOSC)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'CORBA-NS metrics'!$AH$10</c:f>
              <c:strCache>
                <c:ptCount val="1"/>
                <c:pt idx="0">
                  <c:v>Average Degree of Scattering over Components</c:v>
                </c:pt>
              </c:strCache>
            </c:strRef>
          </c:tx>
          <c:dLbls>
            <c:showVal val="1"/>
          </c:dLbls>
          <c:cat>
            <c:strRef>
              <c:f>'CORBA-NS metrics'!$AG$11:$AG$14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JavaSpaces</c:v>
                </c:pt>
                <c:pt idx="3">
                  <c:v>YANCEES(CB/TB core)</c:v>
                </c:pt>
              </c:strCache>
            </c:strRef>
          </c:cat>
          <c:val>
            <c:numRef>
              <c:f>'CORBA-NS metrics'!$AH$11:$AH$14</c:f>
              <c:numCache>
                <c:formatCode>0.00</c:formatCode>
                <c:ptCount val="4"/>
                <c:pt idx="0">
                  <c:v>0.93084573002754833</c:v>
                </c:pt>
                <c:pt idx="1">
                  <c:v>0.78939344262295097</c:v>
                </c:pt>
                <c:pt idx="2">
                  <c:v>0.65703017241379313</c:v>
                </c:pt>
                <c:pt idx="3">
                  <c:v>0.7212158273381295</c:v>
                </c:pt>
              </c:numCache>
            </c:numRef>
          </c:val>
        </c:ser>
        <c:gapWidth val="75"/>
        <c:axId val="69524096"/>
        <c:axId val="69529984"/>
      </c:barChart>
      <c:catAx>
        <c:axId val="69524096"/>
        <c:scaling>
          <c:orientation val="minMax"/>
        </c:scaling>
        <c:delete val="1"/>
        <c:axPos val="l"/>
        <c:majorTickMark val="none"/>
        <c:tickLblPos val="none"/>
        <c:crossAx val="69529984"/>
        <c:crosses val="autoZero"/>
        <c:auto val="1"/>
        <c:lblAlgn val="ctr"/>
        <c:lblOffset val="100"/>
      </c:catAx>
      <c:valAx>
        <c:axId val="69529984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crossAx val="6952409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000"/>
          </a:pPr>
          <a:endParaRPr lang="en-US"/>
        </a:p>
      </c:txPr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Infrastructures Concern Proportion (%)</a:t>
            </a:r>
          </a:p>
        </c:rich>
      </c:tx>
      <c:layout/>
    </c:title>
    <c:plotArea>
      <c:layout/>
      <c:barChart>
        <c:barDir val="bar"/>
        <c:grouping val="percentStacked"/>
        <c:ser>
          <c:idx val="0"/>
          <c:order val="0"/>
          <c:tx>
            <c:strRef>
              <c:f>'CORBA-NS metrics'!$Z$49</c:f>
              <c:strCache>
                <c:ptCount val="1"/>
                <c:pt idx="0">
                  <c:v>Domain-specific</c:v>
                </c:pt>
              </c:strCache>
            </c:strRef>
          </c:tx>
          <c:cat>
            <c:strRef>
              <c:f>'CORBA-NS metrics'!$Y$50:$Y$53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 (CB/TB core)</c:v>
                </c:pt>
              </c:strCache>
            </c:strRef>
          </c:cat>
          <c:val>
            <c:numRef>
              <c:f>'CORBA-NS metrics'!$Z$50:$Z$53</c:f>
              <c:numCache>
                <c:formatCode>0.00%</c:formatCode>
                <c:ptCount val="4"/>
                <c:pt idx="0">
                  <c:v>0.49794170617855699</c:v>
                </c:pt>
                <c:pt idx="1">
                  <c:v>0.57152691725182436</c:v>
                </c:pt>
                <c:pt idx="2">
                  <c:v>0.35670867309117865</c:v>
                </c:pt>
                <c:pt idx="3">
                  <c:v>0.40327952856776839</c:v>
                </c:pt>
              </c:numCache>
            </c:numRef>
          </c:val>
        </c:ser>
        <c:ser>
          <c:idx val="1"/>
          <c:order val="1"/>
          <c:tx>
            <c:strRef>
              <c:f>'CORBA-NS metrics'!$AA$49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'CORBA-NS metrics'!$Y$50:$Y$53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 (CB/TB core)</c:v>
                </c:pt>
              </c:strCache>
            </c:strRef>
          </c:cat>
          <c:val>
            <c:numRef>
              <c:f>'CORBA-NS metrics'!$AA$50:$AA$53</c:f>
              <c:numCache>
                <c:formatCode>0.00%</c:formatCode>
                <c:ptCount val="4"/>
                <c:pt idx="0">
                  <c:v>5.9598632704818612E-2</c:v>
                </c:pt>
                <c:pt idx="1">
                  <c:v>0.1939281288723668</c:v>
                </c:pt>
                <c:pt idx="2">
                  <c:v>0.6432913269088214</c:v>
                </c:pt>
                <c:pt idx="3">
                  <c:v>0.13745836535997949</c:v>
                </c:pt>
              </c:numCache>
            </c:numRef>
          </c:val>
        </c:ser>
        <c:ser>
          <c:idx val="2"/>
          <c:order val="2"/>
          <c:tx>
            <c:strRef>
              <c:f>'CORBA-NS metrics'!$AB$49</c:f>
              <c:strCache>
                <c:ptCount val="1"/>
                <c:pt idx="0">
                  <c:v>Configuration &amp; Extension</c:v>
                </c:pt>
              </c:strCache>
            </c:strRef>
          </c:tx>
          <c:cat>
            <c:strRef>
              <c:f>'CORBA-NS metrics'!$Y$50:$Y$53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 (CB/TB core)</c:v>
                </c:pt>
              </c:strCache>
            </c:strRef>
          </c:cat>
          <c:val>
            <c:numRef>
              <c:f>'CORBA-NS metrics'!$AB$50:$AB$53</c:f>
              <c:numCache>
                <c:formatCode>0.00%</c:formatCode>
                <c:ptCount val="4"/>
                <c:pt idx="0">
                  <c:v>0.17434851325026648</c:v>
                </c:pt>
                <c:pt idx="1">
                  <c:v>0</c:v>
                </c:pt>
                <c:pt idx="2">
                  <c:v>0</c:v>
                </c:pt>
                <c:pt idx="3">
                  <c:v>0.4592621060722521</c:v>
                </c:pt>
              </c:numCache>
            </c:numRef>
          </c:val>
        </c:ser>
        <c:ser>
          <c:idx val="3"/>
          <c:order val="3"/>
          <c:tx>
            <c:strRef>
              <c:f>'CORBA-NS metrics'!$AC$49</c:f>
              <c:strCache>
                <c:ptCount val="1"/>
                <c:pt idx="0">
                  <c:v>Optional</c:v>
                </c:pt>
              </c:strCache>
            </c:strRef>
          </c:tx>
          <c:cat>
            <c:strRef>
              <c:f>'CORBA-NS metrics'!$Y$50:$Y$53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 (CB/TB core)</c:v>
                </c:pt>
              </c:strCache>
            </c:strRef>
          </c:cat>
          <c:val>
            <c:numRef>
              <c:f>'CORBA-NS metrics'!$AC$50:$AC$53</c:f>
              <c:numCache>
                <c:formatCode>0.00%</c:formatCode>
                <c:ptCount val="4"/>
                <c:pt idx="0">
                  <c:v>0.26811114786635792</c:v>
                </c:pt>
                <c:pt idx="1">
                  <c:v>0.2345449538758089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gapWidth val="95"/>
        <c:overlap val="100"/>
        <c:axId val="69584000"/>
        <c:axId val="69585536"/>
      </c:barChart>
      <c:catAx>
        <c:axId val="69584000"/>
        <c:scaling>
          <c:orientation val="minMax"/>
        </c:scaling>
        <c:axPos val="l"/>
        <c:majorTickMark val="none"/>
        <c:tickLblPos val="nextTo"/>
        <c:crossAx val="69585536"/>
        <c:crosses val="autoZero"/>
        <c:auto val="1"/>
        <c:lblAlgn val="ctr"/>
        <c:lblOffset val="100"/>
      </c:catAx>
      <c:valAx>
        <c:axId val="69585536"/>
        <c:scaling>
          <c:orientation val="minMax"/>
        </c:scaling>
        <c:axPos val="b"/>
        <c:majorGridlines/>
        <c:numFmt formatCode="0%" sourceLinked="1"/>
        <c:majorTickMark val="none"/>
        <c:tickLblPos val="nextTo"/>
        <c:crossAx val="695840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Infrastructures average modularity (DOSC)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'CORBA-NS metrics'!$AM$47</c:f>
              <c:strCache>
                <c:ptCount val="1"/>
                <c:pt idx="0">
                  <c:v>Average Degree of Scattering over Components</c:v>
                </c:pt>
              </c:strCache>
            </c:strRef>
          </c:tx>
          <c:dLbls>
            <c:showVal val="1"/>
          </c:dLbls>
          <c:cat>
            <c:strRef>
              <c:f>'CORBA-NS metrics'!$AL$48:$AL$52</c:f>
              <c:strCache>
                <c:ptCount val="5"/>
                <c:pt idx="0">
                  <c:v>YANCEES Core Plugins</c:v>
                </c:pt>
                <c:pt idx="1">
                  <c:v>YANCEES</c:v>
                </c:pt>
                <c:pt idx="2">
                  <c:v>Siena</c:v>
                </c:pt>
                <c:pt idx="3">
                  <c:v>CORBA-NS</c:v>
                </c:pt>
                <c:pt idx="4">
                  <c:v>JavaSpaces</c:v>
                </c:pt>
              </c:strCache>
            </c:strRef>
          </c:cat>
          <c:val>
            <c:numRef>
              <c:f>'CORBA-NS metrics'!$AM$48:$AM$52</c:f>
              <c:numCache>
                <c:formatCode>0.00</c:formatCode>
                <c:ptCount val="5"/>
                <c:pt idx="0">
                  <c:v>0.6166666666666667</c:v>
                </c:pt>
                <c:pt idx="1">
                  <c:v>0.73386290322580638</c:v>
                </c:pt>
                <c:pt idx="2">
                  <c:v>0.78939344262295097</c:v>
                </c:pt>
                <c:pt idx="3">
                  <c:v>0.93084573002754833</c:v>
                </c:pt>
                <c:pt idx="4">
                  <c:v>0.65703017241379313</c:v>
                </c:pt>
              </c:numCache>
            </c:numRef>
          </c:val>
        </c:ser>
        <c:gapWidth val="75"/>
        <c:axId val="69629056"/>
        <c:axId val="69630592"/>
      </c:barChart>
      <c:catAx>
        <c:axId val="69629056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69630592"/>
        <c:crosses val="autoZero"/>
        <c:auto val="1"/>
        <c:lblAlgn val="ctr"/>
        <c:lblOffset val="100"/>
      </c:catAx>
      <c:valAx>
        <c:axId val="69630592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crossAx val="6962905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Siena Concern Distribution</a:t>
            </a:r>
          </a:p>
        </c:rich>
      </c:tx>
    </c:title>
    <c:plotArea>
      <c:layout/>
      <c:pieChart>
        <c:varyColors val="1"/>
        <c:ser>
          <c:idx val="0"/>
          <c:order val="0"/>
          <c:cat>
            <c:strRef>
              <c:f>('CORBA-NS metrics'!$C$105,'CORBA-NS metrics'!$C$115)</c:f>
              <c:strCache>
                <c:ptCount val="2"/>
                <c:pt idx="0">
                  <c:v>Middleware</c:v>
                </c:pt>
                <c:pt idx="1">
                  <c:v>Domain-specific</c:v>
                </c:pt>
              </c:strCache>
            </c:strRef>
          </c:cat>
          <c:val>
            <c:numRef>
              <c:f>('CORBA-NS metrics'!$H$105,'CORBA-NS metrics'!$H$115)</c:f>
              <c:numCache>
                <c:formatCode>General</c:formatCode>
                <c:ptCount val="2"/>
                <c:pt idx="0">
                  <c:v>8678</c:v>
                </c:pt>
                <c:pt idx="1">
                  <c:v>4812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Infrastructures size and concerns (LOC)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'CORBA-NS metrics'!$E$10</c:f>
              <c:strCache>
                <c:ptCount val="1"/>
                <c:pt idx="0">
                  <c:v>Domain-specific</c:v>
                </c:pt>
              </c:strCache>
            </c:strRef>
          </c:tx>
          <c:cat>
            <c:strRef>
              <c:f>'CORBA-NS metrics'!$D$11:$D$14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 (CB/TB core)</c:v>
                </c:pt>
              </c:strCache>
            </c:strRef>
          </c:cat>
          <c:val>
            <c:numRef>
              <c:f>'CORBA-NS metrics'!$E$11:$E$14</c:f>
              <c:numCache>
                <c:formatCode>General</c:formatCode>
                <c:ptCount val="4"/>
                <c:pt idx="0">
                  <c:v>27095</c:v>
                </c:pt>
                <c:pt idx="1">
                  <c:v>16604</c:v>
                </c:pt>
                <c:pt idx="2">
                  <c:v>4812</c:v>
                </c:pt>
                <c:pt idx="3">
                  <c:v>3148</c:v>
                </c:pt>
              </c:numCache>
            </c:numRef>
          </c:val>
        </c:ser>
        <c:ser>
          <c:idx val="1"/>
          <c:order val="1"/>
          <c:tx>
            <c:strRef>
              <c:f>'CORBA-NS metrics'!$F$10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'CORBA-NS metrics'!$D$11:$D$14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 (CB/TB core)</c:v>
                </c:pt>
              </c:strCache>
            </c:strRef>
          </c:cat>
          <c:val>
            <c:numRef>
              <c:f>'CORBA-NS metrics'!$F$11:$F$14</c:f>
              <c:numCache>
                <c:formatCode>General</c:formatCode>
                <c:ptCount val="4"/>
                <c:pt idx="0">
                  <c:v>3243</c:v>
                </c:pt>
                <c:pt idx="1">
                  <c:v>5634</c:v>
                </c:pt>
                <c:pt idx="2">
                  <c:v>8678</c:v>
                </c:pt>
                <c:pt idx="3">
                  <c:v>1073</c:v>
                </c:pt>
              </c:numCache>
            </c:numRef>
          </c:val>
        </c:ser>
        <c:ser>
          <c:idx val="2"/>
          <c:order val="2"/>
          <c:tx>
            <c:strRef>
              <c:f>'CORBA-NS metrics'!$G$10</c:f>
              <c:strCache>
                <c:ptCount val="1"/>
                <c:pt idx="0">
                  <c:v>Configuration &amp; Extension</c:v>
                </c:pt>
              </c:strCache>
            </c:strRef>
          </c:tx>
          <c:cat>
            <c:strRef>
              <c:f>'CORBA-NS metrics'!$D$11:$D$14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 (CB/TB core)</c:v>
                </c:pt>
              </c:strCache>
            </c:strRef>
          </c:cat>
          <c:val>
            <c:numRef>
              <c:f>'CORBA-NS metrics'!$G$11:$G$14</c:f>
              <c:numCache>
                <c:formatCode>General</c:formatCode>
                <c:ptCount val="4"/>
                <c:pt idx="0">
                  <c:v>9487</c:v>
                </c:pt>
                <c:pt idx="1">
                  <c:v>0</c:v>
                </c:pt>
                <c:pt idx="2">
                  <c:v>0</c:v>
                </c:pt>
                <c:pt idx="3">
                  <c:v>3585</c:v>
                </c:pt>
              </c:numCache>
            </c:numRef>
          </c:val>
        </c:ser>
        <c:ser>
          <c:idx val="3"/>
          <c:order val="3"/>
          <c:tx>
            <c:strRef>
              <c:f>'CORBA-NS metrics'!$H$10</c:f>
              <c:strCache>
                <c:ptCount val="1"/>
                <c:pt idx="0">
                  <c:v>Optional</c:v>
                </c:pt>
              </c:strCache>
            </c:strRef>
          </c:tx>
          <c:cat>
            <c:strRef>
              <c:f>'CORBA-NS metrics'!$D$11:$D$14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 (CB/TB core)</c:v>
                </c:pt>
              </c:strCache>
            </c:strRef>
          </c:cat>
          <c:val>
            <c:numRef>
              <c:f>'CORBA-NS metrics'!$H$11:$H$14</c:f>
              <c:numCache>
                <c:formatCode>General</c:formatCode>
                <c:ptCount val="4"/>
                <c:pt idx="0">
                  <c:v>14589</c:v>
                </c:pt>
                <c:pt idx="1">
                  <c:v>6814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gapWidth val="95"/>
        <c:overlap val="100"/>
        <c:axId val="69219840"/>
        <c:axId val="69221376"/>
      </c:barChart>
      <c:catAx>
        <c:axId val="69219840"/>
        <c:scaling>
          <c:orientation val="minMax"/>
        </c:scaling>
        <c:axPos val="l"/>
        <c:majorTickMark val="none"/>
        <c:tickLblPos val="nextTo"/>
        <c:crossAx val="69221376"/>
        <c:crosses val="autoZero"/>
        <c:auto val="1"/>
        <c:lblAlgn val="ctr"/>
        <c:lblOffset val="100"/>
      </c:catAx>
      <c:valAx>
        <c:axId val="6922137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6921984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CORBA-NS concern distribution</a:t>
            </a:r>
          </a:p>
        </c:rich>
      </c:tx>
      <c:layout/>
    </c:title>
    <c:plotArea>
      <c:layout/>
      <c:pieChart>
        <c:varyColors val="1"/>
        <c:ser>
          <c:idx val="0"/>
          <c:order val="0"/>
          <c:cat>
            <c:strRef>
              <c:f>('CORBA-NS metrics'!$C$47,'CORBA-NS metrics'!$C$53,'CORBA-NS metrics'!$C$58,'CORBA-NS metrics'!$C$68)</c:f>
              <c:strCache>
                <c:ptCount val="4"/>
                <c:pt idx="0">
                  <c:v>Optional</c:v>
                </c:pt>
                <c:pt idx="1">
                  <c:v>Middleware</c:v>
                </c:pt>
                <c:pt idx="2">
                  <c:v>Versatility (Configuration)</c:v>
                </c:pt>
                <c:pt idx="3">
                  <c:v>Domain-specific</c:v>
                </c:pt>
              </c:strCache>
            </c:strRef>
          </c:cat>
          <c:val>
            <c:numRef>
              <c:f>('CORBA-NS metrics'!$H$47,'CORBA-NS metrics'!$H$53,'CORBA-NS metrics'!$H$58,'CORBA-NS metrics'!$H$68)</c:f>
              <c:numCache>
                <c:formatCode>General</c:formatCode>
                <c:ptCount val="4"/>
                <c:pt idx="0">
                  <c:v>14589</c:v>
                </c:pt>
                <c:pt idx="1">
                  <c:v>3243</c:v>
                </c:pt>
                <c:pt idx="2">
                  <c:v>9487</c:v>
                </c:pt>
                <c:pt idx="3">
                  <c:v>27095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JavaSpaces Concern Distribution</a:t>
            </a:r>
          </a:p>
        </c:rich>
      </c:tx>
      <c:layout/>
    </c:title>
    <c:plotArea>
      <c:layout/>
      <c:pieChart>
        <c:varyColors val="1"/>
        <c:ser>
          <c:idx val="0"/>
          <c:order val="0"/>
          <c:cat>
            <c:strRef>
              <c:f>('CORBA-NS metrics'!$C$76,'CORBA-NS metrics'!$C$83,'CORBA-NS metrics'!$C$94)</c:f>
              <c:strCache>
                <c:ptCount val="3"/>
                <c:pt idx="0">
                  <c:v>Optional</c:v>
                </c:pt>
                <c:pt idx="1">
                  <c:v>Middleware</c:v>
                </c:pt>
                <c:pt idx="2">
                  <c:v>Domain-specific</c:v>
                </c:pt>
              </c:strCache>
            </c:strRef>
          </c:cat>
          <c:val>
            <c:numRef>
              <c:f>('CORBA-NS metrics'!$H$76,'CORBA-NS metrics'!$H$83,'CORBA-NS metrics'!$H$94)</c:f>
              <c:numCache>
                <c:formatCode>General</c:formatCode>
                <c:ptCount val="3"/>
                <c:pt idx="0">
                  <c:v>6814</c:v>
                </c:pt>
                <c:pt idx="1">
                  <c:v>5634</c:v>
                </c:pt>
                <c:pt idx="2">
                  <c:v>16604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Concern Distribution</a:t>
            </a:r>
          </a:p>
        </c:rich>
      </c:tx>
    </c:title>
    <c:plotArea>
      <c:layout/>
      <c:pieChart>
        <c:varyColors val="1"/>
        <c:ser>
          <c:idx val="0"/>
          <c:order val="0"/>
          <c:cat>
            <c:strRef>
              <c:f>('CORBA-NS metrics'!$C$122,'CORBA-NS metrics'!$C$132,'CORBA-NS metrics'!$C$141)</c:f>
              <c:strCache>
                <c:ptCount val="3"/>
                <c:pt idx="0">
                  <c:v>Middleware</c:v>
                </c:pt>
                <c:pt idx="1">
                  <c:v>Versatility</c:v>
                </c:pt>
                <c:pt idx="2">
                  <c:v>Domain-specific</c:v>
                </c:pt>
              </c:strCache>
            </c:strRef>
          </c:cat>
          <c:val>
            <c:numRef>
              <c:f>('CORBA-NS metrics'!$H$122,'CORBA-NS metrics'!$H$132,'CORBA-NS metrics'!$H$141)</c:f>
              <c:numCache>
                <c:formatCode>General</c:formatCode>
                <c:ptCount val="3"/>
                <c:pt idx="0">
                  <c:v>1073</c:v>
                </c:pt>
                <c:pt idx="1">
                  <c:v>3585</c:v>
                </c:pt>
                <c:pt idx="2">
                  <c:v>2074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Infrastructures domain-specific sub-concerns (LOC)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'CORBA-NS metrics'!$C$155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'CORBA-NS metrics'!$D$154:$H$154</c:f>
              <c:strCache>
                <c:ptCount val="5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+ CBR/TBR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metrics'!$D$155:$H$155</c:f>
              <c:numCache>
                <c:formatCode>General</c:formatCode>
                <c:ptCount val="5"/>
                <c:pt idx="0">
                  <c:v>79</c:v>
                </c:pt>
                <c:pt idx="1">
                  <c:v>309</c:v>
                </c:pt>
                <c:pt idx="2">
                  <c:v>259</c:v>
                </c:pt>
                <c:pt idx="3">
                  <c:v>310</c:v>
                </c:pt>
                <c:pt idx="4">
                  <c:v>310</c:v>
                </c:pt>
              </c:numCache>
            </c:numRef>
          </c:val>
        </c:ser>
        <c:ser>
          <c:idx val="1"/>
          <c:order val="1"/>
          <c:tx>
            <c:strRef>
              <c:f>'CORBA-NS metrics'!$C$156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'CORBA-NS metrics'!$D$154:$H$154</c:f>
              <c:strCache>
                <c:ptCount val="5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+ CBR/TBR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metrics'!$D$156:$H$156</c:f>
              <c:numCache>
                <c:formatCode>General</c:formatCode>
                <c:ptCount val="5"/>
                <c:pt idx="0">
                  <c:v>8019</c:v>
                </c:pt>
                <c:pt idx="1">
                  <c:v>4916</c:v>
                </c:pt>
                <c:pt idx="2">
                  <c:v>1263</c:v>
                </c:pt>
                <c:pt idx="3">
                  <c:v>406</c:v>
                </c:pt>
                <c:pt idx="4">
                  <c:v>328</c:v>
                </c:pt>
              </c:numCache>
            </c:numRef>
          </c:val>
        </c:ser>
        <c:ser>
          <c:idx val="2"/>
          <c:order val="2"/>
          <c:tx>
            <c:strRef>
              <c:f>'CORBA-NS metrics'!$C$157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'CORBA-NS metrics'!$D$154:$H$154</c:f>
              <c:strCache>
                <c:ptCount val="5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+ CBR/TBR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metrics'!$D$157:$H$157</c:f>
              <c:numCache>
                <c:formatCode>General</c:formatCode>
                <c:ptCount val="5"/>
                <c:pt idx="0">
                  <c:v>2507</c:v>
                </c:pt>
                <c:pt idx="1">
                  <c:v>2072</c:v>
                </c:pt>
                <c:pt idx="2">
                  <c:v>1048</c:v>
                </c:pt>
                <c:pt idx="3">
                  <c:v>379</c:v>
                </c:pt>
                <c:pt idx="4">
                  <c:v>379</c:v>
                </c:pt>
              </c:numCache>
            </c:numRef>
          </c:val>
        </c:ser>
        <c:ser>
          <c:idx val="3"/>
          <c:order val="3"/>
          <c:tx>
            <c:strRef>
              <c:f>'CORBA-NS metrics'!$C$158</c:f>
              <c:strCache>
                <c:ptCount val="1"/>
                <c:pt idx="0">
                  <c:v>Routing&amp;Matching</c:v>
                </c:pt>
              </c:strCache>
            </c:strRef>
          </c:tx>
          <c:cat>
            <c:strRef>
              <c:f>'CORBA-NS metrics'!$D$154:$H$154</c:f>
              <c:strCache>
                <c:ptCount val="5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+ CBR/TBR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metrics'!$D$158:$H$158</c:f>
              <c:numCache>
                <c:formatCode>General</c:formatCode>
                <c:ptCount val="5"/>
                <c:pt idx="0">
                  <c:v>7042</c:v>
                </c:pt>
                <c:pt idx="1">
                  <c:v>3384</c:v>
                </c:pt>
                <c:pt idx="2">
                  <c:v>1071</c:v>
                </c:pt>
                <c:pt idx="3">
                  <c:v>1131</c:v>
                </c:pt>
                <c:pt idx="4">
                  <c:v>181</c:v>
                </c:pt>
              </c:numCache>
            </c:numRef>
          </c:val>
        </c:ser>
        <c:ser>
          <c:idx val="4"/>
          <c:order val="4"/>
          <c:tx>
            <c:strRef>
              <c:f>'CORBA-NS metrics'!$C$159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'CORBA-NS metrics'!$D$154:$H$154</c:f>
              <c:strCache>
                <c:ptCount val="5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+ CBR/TBR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metrics'!$D$159:$H$159</c:f>
              <c:numCache>
                <c:formatCode>General</c:formatCode>
                <c:ptCount val="5"/>
                <c:pt idx="0">
                  <c:v>4929</c:v>
                </c:pt>
                <c:pt idx="1">
                  <c:v>2748</c:v>
                </c:pt>
                <c:pt idx="2">
                  <c:v>45</c:v>
                </c:pt>
                <c:pt idx="3">
                  <c:v>130</c:v>
                </c:pt>
                <c:pt idx="4">
                  <c:v>84</c:v>
                </c:pt>
              </c:numCache>
            </c:numRef>
          </c:val>
        </c:ser>
        <c:ser>
          <c:idx val="5"/>
          <c:order val="5"/>
          <c:tx>
            <c:strRef>
              <c:f>'CORBA-NS metrics'!$C$160</c:f>
              <c:strCache>
                <c:ptCount val="1"/>
                <c:pt idx="0">
                  <c:v>Protocol</c:v>
                </c:pt>
              </c:strCache>
            </c:strRef>
          </c:tx>
          <c:cat>
            <c:strRef>
              <c:f>'CORBA-NS metrics'!$D$154:$H$154</c:f>
              <c:strCache>
                <c:ptCount val="5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 + CBR/TBR</c:v>
                </c:pt>
                <c:pt idx="4">
                  <c:v>YANCEES Core</c:v>
                </c:pt>
              </c:strCache>
            </c:strRef>
          </c:cat>
          <c:val>
            <c:numRef>
              <c:f>'CORBA-NS metrics'!$D$160:$H$160</c:f>
              <c:numCache>
                <c:formatCode>General</c:formatCode>
                <c:ptCount val="5"/>
                <c:pt idx="0">
                  <c:v>4519</c:v>
                </c:pt>
                <c:pt idx="1">
                  <c:v>3175</c:v>
                </c:pt>
                <c:pt idx="2">
                  <c:v>1126</c:v>
                </c:pt>
                <c:pt idx="3">
                  <c:v>208</c:v>
                </c:pt>
                <c:pt idx="4">
                  <c:v>208</c:v>
                </c:pt>
              </c:numCache>
            </c:numRef>
          </c:val>
        </c:ser>
        <c:gapWidth val="95"/>
        <c:overlap val="100"/>
        <c:axId val="70192128"/>
        <c:axId val="70198016"/>
      </c:barChart>
      <c:catAx>
        <c:axId val="70192128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0198016"/>
        <c:crosses val="autoZero"/>
        <c:auto val="1"/>
        <c:lblAlgn val="ctr"/>
        <c:lblOffset val="100"/>
      </c:catAx>
      <c:valAx>
        <c:axId val="7019801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7019212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Infrastrucutres concern diffusion</a:t>
            </a:r>
            <a:r>
              <a:rPr lang="en-US" sz="1400" baseline="0"/>
              <a:t> over components </a:t>
            </a:r>
            <a:endParaRPr lang="en-US" sz="1400"/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'CORBA-NS metrics'!$L$10</c:f>
              <c:strCache>
                <c:ptCount val="1"/>
                <c:pt idx="0">
                  <c:v>Domain-specific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'CORBA-NS metrics'!$K$11:$K$14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metrics'!$L$11:$L$14</c:f>
              <c:numCache>
                <c:formatCode>General</c:formatCode>
                <c:ptCount val="4"/>
                <c:pt idx="0">
                  <c:v>155</c:v>
                </c:pt>
                <c:pt idx="1">
                  <c:v>126</c:v>
                </c:pt>
                <c:pt idx="2">
                  <c:v>34</c:v>
                </c:pt>
                <c:pt idx="3">
                  <c:v>37</c:v>
                </c:pt>
              </c:numCache>
            </c:numRef>
          </c:val>
        </c:ser>
        <c:ser>
          <c:idx val="2"/>
          <c:order val="1"/>
          <c:tx>
            <c:strRef>
              <c:f>'CORBA-NS metrics'!$M$10</c:f>
              <c:strCache>
                <c:ptCount val="1"/>
                <c:pt idx="0">
                  <c:v>Middleware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'CORBA-NS metrics'!$K$11:$K$14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metrics'!$M$11:$M$14</c:f>
              <c:numCache>
                <c:formatCode>General</c:formatCode>
                <c:ptCount val="4"/>
                <c:pt idx="0">
                  <c:v>124</c:v>
                </c:pt>
                <c:pt idx="1">
                  <c:v>44</c:v>
                </c:pt>
                <c:pt idx="2">
                  <c:v>88</c:v>
                </c:pt>
                <c:pt idx="3">
                  <c:v>15</c:v>
                </c:pt>
              </c:numCache>
            </c:numRef>
          </c:val>
        </c:ser>
        <c:ser>
          <c:idx val="3"/>
          <c:order val="2"/>
          <c:tx>
            <c:strRef>
              <c:f>'CORBA-NS metrics'!$N$10</c:f>
              <c:strCache>
                <c:ptCount val="1"/>
                <c:pt idx="0">
                  <c:v>Config. &amp; Extension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'CORBA-NS metrics'!$K$11:$K$14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metrics'!$N$11:$N$14</c:f>
              <c:numCache>
                <c:formatCode>General</c:formatCode>
                <c:ptCount val="4"/>
                <c:pt idx="0">
                  <c:v>36</c:v>
                </c:pt>
                <c:pt idx="1">
                  <c:v>0</c:v>
                </c:pt>
                <c:pt idx="2">
                  <c:v>0</c:v>
                </c:pt>
                <c:pt idx="3">
                  <c:v>72</c:v>
                </c:pt>
              </c:numCache>
            </c:numRef>
          </c:val>
        </c:ser>
        <c:ser>
          <c:idx val="1"/>
          <c:order val="3"/>
          <c:tx>
            <c:strRef>
              <c:f>'CORBA-NS metrics'!$O$10</c:f>
              <c:strCache>
                <c:ptCount val="1"/>
                <c:pt idx="0">
                  <c:v>Optional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'CORBA-NS metrics'!$K$11:$K$14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metrics'!$O$11:$O$14</c:f>
              <c:numCache>
                <c:formatCode>General</c:formatCode>
                <c:ptCount val="4"/>
                <c:pt idx="0">
                  <c:v>48</c:v>
                </c:pt>
                <c:pt idx="1">
                  <c:v>62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gapWidth val="75"/>
        <c:overlap val="100"/>
        <c:axId val="69334528"/>
        <c:axId val="69336064"/>
      </c:barChart>
      <c:catAx>
        <c:axId val="69334528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69336064"/>
        <c:crosses val="autoZero"/>
        <c:auto val="1"/>
        <c:lblAlgn val="ctr"/>
        <c:lblOffset val="100"/>
      </c:catAx>
      <c:valAx>
        <c:axId val="6933606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69334528"/>
        <c:crosses val="autoZero"/>
        <c:crossBetween val="between"/>
      </c:valAx>
    </c:plotArea>
    <c:legend>
      <c:legendPos val="b"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Infrastrucutres</a:t>
            </a:r>
            <a:r>
              <a:rPr lang="en-US" sz="1400" baseline="0"/>
              <a:t> scattering over operations (CDO)</a:t>
            </a:r>
            <a:endParaRPr lang="en-US" sz="1400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'CORBA-NS metrics'!$R$10</c:f>
              <c:strCache>
                <c:ptCount val="1"/>
                <c:pt idx="0">
                  <c:v>Domain-specific</c:v>
                </c:pt>
              </c:strCache>
            </c:strRef>
          </c:tx>
          <c:dLbls>
            <c:showVal val="1"/>
          </c:dLbls>
          <c:cat>
            <c:strRef>
              <c:f>'CORBA-NS metrics'!$Q$11:$Q$14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metrics'!$R$11:$R$14</c:f>
              <c:numCache>
                <c:formatCode>General</c:formatCode>
                <c:ptCount val="4"/>
                <c:pt idx="0">
                  <c:v>2128</c:v>
                </c:pt>
                <c:pt idx="1">
                  <c:v>1194</c:v>
                </c:pt>
                <c:pt idx="2">
                  <c:v>433</c:v>
                </c:pt>
                <c:pt idx="3">
                  <c:v>298</c:v>
                </c:pt>
              </c:numCache>
            </c:numRef>
          </c:val>
        </c:ser>
        <c:ser>
          <c:idx val="2"/>
          <c:order val="1"/>
          <c:tx>
            <c:strRef>
              <c:f>'CORBA-NS metrics'!$S$10</c:f>
              <c:strCache>
                <c:ptCount val="1"/>
                <c:pt idx="0">
                  <c:v>Middleware</c:v>
                </c:pt>
              </c:strCache>
            </c:strRef>
          </c:tx>
          <c:dLbls>
            <c:showVal val="1"/>
          </c:dLbls>
          <c:cat>
            <c:strRef>
              <c:f>'CORBA-NS metrics'!$Q$11:$Q$14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metrics'!$S$11:$S$14</c:f>
              <c:numCache>
                <c:formatCode>General</c:formatCode>
                <c:ptCount val="4"/>
                <c:pt idx="0">
                  <c:v>501</c:v>
                </c:pt>
                <c:pt idx="1">
                  <c:v>409</c:v>
                </c:pt>
                <c:pt idx="2">
                  <c:v>812</c:v>
                </c:pt>
                <c:pt idx="3">
                  <c:v>124</c:v>
                </c:pt>
              </c:numCache>
            </c:numRef>
          </c:val>
        </c:ser>
        <c:ser>
          <c:idx val="3"/>
          <c:order val="2"/>
          <c:tx>
            <c:strRef>
              <c:f>'CORBA-NS metrics'!$T$10</c:f>
              <c:strCache>
                <c:ptCount val="1"/>
                <c:pt idx="0">
                  <c:v>Config. &amp; Extension</c:v>
                </c:pt>
              </c:strCache>
            </c:strRef>
          </c:tx>
          <c:dLbls>
            <c:showVal val="1"/>
          </c:dLbls>
          <c:cat>
            <c:strRef>
              <c:f>'CORBA-NS metrics'!$Q$11:$Q$14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metrics'!$T$11:$T$14</c:f>
              <c:numCache>
                <c:formatCode>General</c:formatCode>
                <c:ptCount val="4"/>
                <c:pt idx="0">
                  <c:v>758</c:v>
                </c:pt>
                <c:pt idx="1">
                  <c:v>0</c:v>
                </c:pt>
                <c:pt idx="2">
                  <c:v>0</c:v>
                </c:pt>
                <c:pt idx="3">
                  <c:v>400</c:v>
                </c:pt>
              </c:numCache>
            </c:numRef>
          </c:val>
        </c:ser>
        <c:ser>
          <c:idx val="1"/>
          <c:order val="3"/>
          <c:tx>
            <c:strRef>
              <c:f>'CORBA-NS metrics'!$U$10</c:f>
              <c:strCache>
                <c:ptCount val="1"/>
                <c:pt idx="0">
                  <c:v>Optional</c:v>
                </c:pt>
              </c:strCache>
            </c:strRef>
          </c:tx>
          <c:dLbls>
            <c:showVal val="1"/>
          </c:dLbls>
          <c:cat>
            <c:strRef>
              <c:f>'CORBA-NS metrics'!$Q$11:$Q$14</c:f>
              <c:strCache>
                <c:ptCount val="4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</c:v>
                </c:pt>
              </c:strCache>
            </c:strRef>
          </c:cat>
          <c:val>
            <c:numRef>
              <c:f>'CORBA-NS metrics'!$U$11:$U$14</c:f>
              <c:numCache>
                <c:formatCode>General</c:formatCode>
                <c:ptCount val="4"/>
                <c:pt idx="0">
                  <c:v>1122</c:v>
                </c:pt>
                <c:pt idx="1">
                  <c:v>555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gapWidth val="75"/>
        <c:overlap val="100"/>
        <c:axId val="69379200"/>
        <c:axId val="69380736"/>
      </c:barChart>
      <c:catAx>
        <c:axId val="69379200"/>
        <c:scaling>
          <c:orientation val="minMax"/>
        </c:scaling>
        <c:axPos val="l"/>
        <c:majorTickMark val="none"/>
        <c:tickLblPos val="nextTo"/>
        <c:crossAx val="69380736"/>
        <c:crosses val="autoZero"/>
        <c:auto val="1"/>
        <c:lblAlgn val="ctr"/>
        <c:lblOffset val="100"/>
      </c:catAx>
      <c:valAx>
        <c:axId val="6938073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693792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163</xdr:row>
      <xdr:rowOff>175260</xdr:rowOff>
    </xdr:from>
    <xdr:to>
      <xdr:col>18</xdr:col>
      <xdr:colOff>419100</xdr:colOff>
      <xdr:row>180</xdr:row>
      <xdr:rowOff>123824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22860</xdr:colOff>
      <xdr:row>97</xdr:row>
      <xdr:rowOff>99059</xdr:rowOff>
    </xdr:from>
    <xdr:to>
      <xdr:col>15</xdr:col>
      <xdr:colOff>685800</xdr:colOff>
      <xdr:row>113</xdr:row>
      <xdr:rowOff>142875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381001</xdr:colOff>
      <xdr:row>16</xdr:row>
      <xdr:rowOff>114301</xdr:rowOff>
    </xdr:from>
    <xdr:to>
      <xdr:col>7</xdr:col>
      <xdr:colOff>266700</xdr:colOff>
      <xdr:row>36</xdr:row>
      <xdr:rowOff>1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609599</xdr:colOff>
      <xdr:row>46</xdr:row>
      <xdr:rowOff>66674</xdr:rowOff>
    </xdr:from>
    <xdr:to>
      <xdr:col>15</xdr:col>
      <xdr:colOff>723900</xdr:colOff>
      <xdr:row>63</xdr:row>
      <xdr:rowOff>9525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19050</xdr:colOff>
      <xdr:row>72</xdr:row>
      <xdr:rowOff>95250</xdr:rowOff>
    </xdr:from>
    <xdr:to>
      <xdr:col>15</xdr:col>
      <xdr:colOff>685799</xdr:colOff>
      <xdr:row>90</xdr:row>
      <xdr:rowOff>142875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118</xdr:row>
      <xdr:rowOff>152400</xdr:rowOff>
    </xdr:from>
    <xdr:to>
      <xdr:col>15</xdr:col>
      <xdr:colOff>714375</xdr:colOff>
      <xdr:row>136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28575</xdr:colOff>
      <xdr:row>140</xdr:row>
      <xdr:rowOff>0</xdr:rowOff>
    </xdr:from>
    <xdr:to>
      <xdr:col>18</xdr:col>
      <xdr:colOff>104775</xdr:colOff>
      <xdr:row>162</xdr:row>
      <xdr:rowOff>38100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257175</xdr:colOff>
      <xdr:row>18</xdr:row>
      <xdr:rowOff>171450</xdr:rowOff>
    </xdr:from>
    <xdr:to>
      <xdr:col>15</xdr:col>
      <xdr:colOff>304800</xdr:colOff>
      <xdr:row>35</xdr:row>
      <xdr:rowOff>133350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781051</xdr:colOff>
      <xdr:row>18</xdr:row>
      <xdr:rowOff>133350</xdr:rowOff>
    </xdr:from>
    <xdr:to>
      <xdr:col>22</xdr:col>
      <xdr:colOff>495300</xdr:colOff>
      <xdr:row>35</xdr:row>
      <xdr:rowOff>142875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36</xdr:col>
      <xdr:colOff>457199</xdr:colOff>
      <xdr:row>18</xdr:row>
      <xdr:rowOff>66674</xdr:rowOff>
    </xdr:from>
    <xdr:to>
      <xdr:col>43</xdr:col>
      <xdr:colOff>314325</xdr:colOff>
      <xdr:row>37</xdr:row>
      <xdr:rowOff>142875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23</xdr:col>
      <xdr:colOff>209551</xdr:colOff>
      <xdr:row>18</xdr:row>
      <xdr:rowOff>171450</xdr:rowOff>
    </xdr:from>
    <xdr:to>
      <xdr:col>31</xdr:col>
      <xdr:colOff>581026</xdr:colOff>
      <xdr:row>38</xdr:row>
      <xdr:rowOff>152400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32</xdr:col>
      <xdr:colOff>104775</xdr:colOff>
      <xdr:row>18</xdr:row>
      <xdr:rowOff>180974</xdr:rowOff>
    </xdr:from>
    <xdr:to>
      <xdr:col>36</xdr:col>
      <xdr:colOff>47624</xdr:colOff>
      <xdr:row>38</xdr:row>
      <xdr:rowOff>171450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23</xdr:col>
      <xdr:colOff>600076</xdr:colOff>
      <xdr:row>61</xdr:row>
      <xdr:rowOff>85725</xdr:rowOff>
    </xdr:from>
    <xdr:to>
      <xdr:col>31</xdr:col>
      <xdr:colOff>304800</xdr:colOff>
      <xdr:row>81</xdr:row>
      <xdr:rowOff>142874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37</xdr:col>
      <xdr:colOff>76200</xdr:colOff>
      <xdr:row>54</xdr:row>
      <xdr:rowOff>99330</xdr:rowOff>
    </xdr:from>
    <xdr:to>
      <xdr:col>43</xdr:col>
      <xdr:colOff>542926</xdr:colOff>
      <xdr:row>73</xdr:row>
      <xdr:rowOff>175532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191"/>
  <sheetViews>
    <sheetView tabSelected="1" topLeftCell="U1" zoomScale="70" zoomScaleNormal="70" workbookViewId="0">
      <selection activeCell="AG9" sqref="AG9:AH16"/>
    </sheetView>
  </sheetViews>
  <sheetFormatPr defaultRowHeight="14.4"/>
  <cols>
    <col min="1" max="1" width="11.5546875" customWidth="1"/>
    <col min="2" max="2" width="12.5546875" customWidth="1"/>
    <col min="3" max="3" width="36.5546875" customWidth="1"/>
    <col min="4" max="5" width="12.33203125" customWidth="1"/>
    <col min="6" max="6" width="12.109375" customWidth="1"/>
    <col min="7" max="7" width="12.6640625" customWidth="1"/>
    <col min="8" max="8" width="9.6640625" customWidth="1"/>
    <col min="11" max="11" width="13.6640625" customWidth="1"/>
    <col min="12" max="12" width="12" customWidth="1"/>
    <col min="13" max="13" width="11.44140625" customWidth="1"/>
    <col min="14" max="14" width="10.5546875" customWidth="1"/>
    <col min="15" max="15" width="12" customWidth="1"/>
    <col min="16" max="16" width="18" customWidth="1"/>
    <col min="25" max="25" width="26.44140625" customWidth="1"/>
    <col min="33" max="33" width="22.21875" customWidth="1"/>
    <col min="34" max="34" width="19.44140625" customWidth="1"/>
    <col min="38" max="38" width="20" customWidth="1"/>
    <col min="39" max="39" width="15.6640625" customWidth="1"/>
  </cols>
  <sheetData>
    <row r="1" spans="1:38" ht="25.8">
      <c r="A1" s="3" t="s">
        <v>137</v>
      </c>
    </row>
    <row r="2" spans="1:38" ht="16.2" customHeight="1">
      <c r="A2" s="3"/>
    </row>
    <row r="3" spans="1:38" ht="16.2" customHeight="1">
      <c r="A3" s="6" t="s">
        <v>99</v>
      </c>
    </row>
    <row r="4" spans="1:38" ht="16.2" customHeight="1">
      <c r="A4" s="6" t="s">
        <v>95</v>
      </c>
    </row>
    <row r="5" spans="1:38" ht="16.2" customHeight="1">
      <c r="A5" s="6" t="s">
        <v>96</v>
      </c>
    </row>
    <row r="6" spans="1:38" ht="16.2" customHeight="1">
      <c r="A6" s="6" t="s">
        <v>97</v>
      </c>
    </row>
    <row r="7" spans="1:38" ht="16.2" customHeight="1">
      <c r="A7" s="6" t="s">
        <v>98</v>
      </c>
    </row>
    <row r="9" spans="1:38">
      <c r="D9" s="14" t="s">
        <v>134</v>
      </c>
      <c r="E9" s="14"/>
      <c r="F9" s="14"/>
      <c r="G9" s="14"/>
      <c r="K9" s="14" t="s">
        <v>143</v>
      </c>
      <c r="L9" s="14"/>
      <c r="M9" s="14"/>
      <c r="N9" s="14"/>
      <c r="O9" s="14"/>
      <c r="Q9" s="14" t="s">
        <v>142</v>
      </c>
      <c r="R9" s="14"/>
      <c r="S9" s="14"/>
      <c r="T9" s="14"/>
      <c r="U9" s="14"/>
      <c r="Y9" s="14" t="s">
        <v>144</v>
      </c>
      <c r="Z9" s="14"/>
      <c r="AA9" s="14"/>
      <c r="AB9" s="14"/>
      <c r="AC9" s="14"/>
      <c r="AG9" s="13" t="s">
        <v>135</v>
      </c>
      <c r="AH9" s="13"/>
      <c r="AJ9" s="13"/>
      <c r="AK9" s="13"/>
      <c r="AL9" s="13"/>
    </row>
    <row r="10" spans="1:38">
      <c r="D10" s="1" t="s">
        <v>79</v>
      </c>
      <c r="E10" s="1" t="s">
        <v>108</v>
      </c>
      <c r="F10" s="1" t="s">
        <v>100</v>
      </c>
      <c r="G10" s="1" t="s">
        <v>148</v>
      </c>
      <c r="H10" s="1" t="s">
        <v>94</v>
      </c>
      <c r="I10" s="1" t="s">
        <v>149</v>
      </c>
      <c r="K10" s="1" t="s">
        <v>79</v>
      </c>
      <c r="L10" s="1" t="s">
        <v>108</v>
      </c>
      <c r="M10" s="1" t="s">
        <v>100</v>
      </c>
      <c r="N10" s="1" t="s">
        <v>131</v>
      </c>
      <c r="O10" s="1" t="s">
        <v>94</v>
      </c>
      <c r="P10" s="1" t="s">
        <v>76</v>
      </c>
      <c r="Q10" s="1" t="s">
        <v>79</v>
      </c>
      <c r="R10" s="1" t="s">
        <v>108</v>
      </c>
      <c r="S10" s="1" t="s">
        <v>100</v>
      </c>
      <c r="T10" s="1" t="s">
        <v>131</v>
      </c>
      <c r="U10" s="1" t="s">
        <v>94</v>
      </c>
      <c r="Y10" s="1"/>
      <c r="Z10" s="1" t="s">
        <v>108</v>
      </c>
      <c r="AA10" s="1" t="s">
        <v>100</v>
      </c>
      <c r="AB10" s="1" t="s">
        <v>131</v>
      </c>
      <c r="AC10" s="1" t="s">
        <v>94</v>
      </c>
      <c r="AG10" s="1" t="s">
        <v>79</v>
      </c>
      <c r="AH10" s="1" t="s">
        <v>152</v>
      </c>
      <c r="AJ10" s="1"/>
      <c r="AK10" s="1"/>
      <c r="AL10" s="1"/>
    </row>
    <row r="11" spans="1:38">
      <c r="D11" t="s">
        <v>72</v>
      </c>
      <c r="E11">
        <f>H68</f>
        <v>27095</v>
      </c>
      <c r="F11">
        <f>H53</f>
        <v>3243</v>
      </c>
      <c r="G11">
        <f>H58</f>
        <v>9487</v>
      </c>
      <c r="H11">
        <f>H47</f>
        <v>14589</v>
      </c>
      <c r="I11">
        <f t="shared" ref="I11:I16" si="0">SUM(E11:H11)</f>
        <v>54414</v>
      </c>
      <c r="K11" t="s">
        <v>72</v>
      </c>
      <c r="L11">
        <f>F68</f>
        <v>155</v>
      </c>
      <c r="M11">
        <f>F53</f>
        <v>124</v>
      </c>
      <c r="N11">
        <f>F58</f>
        <v>36</v>
      </c>
      <c r="O11">
        <f>F47</f>
        <v>48</v>
      </c>
      <c r="P11">
        <f>SUM(L11:O11)</f>
        <v>363</v>
      </c>
      <c r="Q11" t="s">
        <v>72</v>
      </c>
      <c r="R11">
        <f>G68</f>
        <v>2128</v>
      </c>
      <c r="S11">
        <f>G53</f>
        <v>501</v>
      </c>
      <c r="T11">
        <f>G58</f>
        <v>758</v>
      </c>
      <c r="U11">
        <f>G47</f>
        <v>1122</v>
      </c>
      <c r="Y11" t="s">
        <v>72</v>
      </c>
      <c r="Z11" s="11">
        <f>D68</f>
        <v>0.92778064516129022</v>
      </c>
      <c r="AA11" s="11">
        <f>D53</f>
        <v>0.9479032258064517</v>
      </c>
      <c r="AB11" s="11">
        <f>D58</f>
        <v>0.87130555555555567</v>
      </c>
      <c r="AC11" s="11">
        <f>D47</f>
        <v>0.94133333333333324</v>
      </c>
      <c r="AG11" t="s">
        <v>72</v>
      </c>
      <c r="AH11" s="11">
        <f>D69</f>
        <v>0.93084573002754833</v>
      </c>
      <c r="AJ11" s="11"/>
      <c r="AK11" s="11"/>
      <c r="AL11" s="11"/>
    </row>
    <row r="12" spans="1:38">
      <c r="D12" t="s">
        <v>74</v>
      </c>
      <c r="E12">
        <f>H94</f>
        <v>16604</v>
      </c>
      <c r="F12">
        <f>H83</f>
        <v>5634</v>
      </c>
      <c r="G12">
        <v>0</v>
      </c>
      <c r="H12">
        <f>H76</f>
        <v>6814</v>
      </c>
      <c r="I12">
        <f t="shared" si="0"/>
        <v>29052</v>
      </c>
      <c r="K12" t="s">
        <v>74</v>
      </c>
      <c r="L12">
        <f>F94</f>
        <v>126</v>
      </c>
      <c r="M12">
        <f>F83</f>
        <v>44</v>
      </c>
      <c r="N12">
        <v>0</v>
      </c>
      <c r="O12">
        <f>F76</f>
        <v>62</v>
      </c>
      <c r="P12">
        <f>SUM(L12:O12)</f>
        <v>232</v>
      </c>
      <c r="Q12" t="s">
        <v>74</v>
      </c>
      <c r="R12">
        <f>G94</f>
        <v>1194</v>
      </c>
      <c r="S12">
        <f>G83</f>
        <v>409</v>
      </c>
      <c r="T12">
        <v>0</v>
      </c>
      <c r="U12">
        <f>G76</f>
        <v>555</v>
      </c>
      <c r="Y12" t="s">
        <v>74</v>
      </c>
      <c r="Z12" s="11">
        <f>D94</f>
        <v>0.65560317460317463</v>
      </c>
      <c r="AA12" s="11">
        <f>D83</f>
        <v>0.59200000000000008</v>
      </c>
      <c r="AB12" t="s">
        <v>150</v>
      </c>
      <c r="AC12" s="11">
        <f>D76</f>
        <v>0.70608064516129032</v>
      </c>
      <c r="AG12" t="s">
        <v>73</v>
      </c>
      <c r="AH12" s="11">
        <f>D116</f>
        <v>0.78939344262295097</v>
      </c>
      <c r="AK12" s="11"/>
    </row>
    <row r="13" spans="1:38">
      <c r="D13" t="s">
        <v>73</v>
      </c>
      <c r="E13">
        <f>H115</f>
        <v>4812</v>
      </c>
      <c r="F13">
        <f>H105</f>
        <v>8678</v>
      </c>
      <c r="G13">
        <v>0</v>
      </c>
      <c r="H13">
        <v>0</v>
      </c>
      <c r="I13">
        <f t="shared" si="0"/>
        <v>13490</v>
      </c>
      <c r="K13" t="s">
        <v>73</v>
      </c>
      <c r="L13">
        <f>F115</f>
        <v>34</v>
      </c>
      <c r="M13">
        <f>F105</f>
        <v>88</v>
      </c>
      <c r="N13">
        <v>0</v>
      </c>
      <c r="O13">
        <v>0</v>
      </c>
      <c r="P13">
        <f>SUM(L13:O13)</f>
        <v>122</v>
      </c>
      <c r="Q13" t="s">
        <v>73</v>
      </c>
      <c r="R13">
        <f>G115</f>
        <v>433</v>
      </c>
      <c r="S13">
        <f>G105</f>
        <v>812</v>
      </c>
      <c r="T13">
        <v>0</v>
      </c>
      <c r="U13">
        <v>0</v>
      </c>
      <c r="Y13" t="s">
        <v>73</v>
      </c>
      <c r="Z13" s="11">
        <f>D115</f>
        <v>0.65585294117647053</v>
      </c>
      <c r="AA13" s="11">
        <f>D105</f>
        <v>0.84098863636363641</v>
      </c>
      <c r="AB13" t="s">
        <v>150</v>
      </c>
      <c r="AC13" t="s">
        <v>150</v>
      </c>
      <c r="AG13" t="s">
        <v>74</v>
      </c>
      <c r="AH13" s="11">
        <f>D95</f>
        <v>0.65703017241379313</v>
      </c>
      <c r="AK13" s="11"/>
      <c r="AL13" s="11"/>
    </row>
    <row r="14" spans="1:38">
      <c r="D14" s="1" t="s">
        <v>146</v>
      </c>
      <c r="E14" s="1">
        <f>E16+E15</f>
        <v>3148</v>
      </c>
      <c r="F14" s="1">
        <f>F16+F15</f>
        <v>1073</v>
      </c>
      <c r="G14" s="1">
        <f>G16+G15</f>
        <v>3585</v>
      </c>
      <c r="H14" s="1">
        <f>H16+H15</f>
        <v>0</v>
      </c>
      <c r="I14">
        <f t="shared" si="0"/>
        <v>7806</v>
      </c>
      <c r="K14" t="s">
        <v>75</v>
      </c>
      <c r="L14">
        <f>F141</f>
        <v>37</v>
      </c>
      <c r="M14">
        <f>F122</f>
        <v>15</v>
      </c>
      <c r="N14">
        <f>F132</f>
        <v>72</v>
      </c>
      <c r="O14">
        <v>0</v>
      </c>
      <c r="P14">
        <f>SUM(L14:O14)</f>
        <v>124</v>
      </c>
      <c r="Q14" t="s">
        <v>75</v>
      </c>
      <c r="R14">
        <f>G141</f>
        <v>298</v>
      </c>
      <c r="S14">
        <f>G122</f>
        <v>124</v>
      </c>
      <c r="T14">
        <f>G132</f>
        <v>400</v>
      </c>
      <c r="U14">
        <v>0</v>
      </c>
      <c r="Y14" t="s">
        <v>75</v>
      </c>
      <c r="Z14" s="11">
        <f>D141</f>
        <v>0.67756756756756753</v>
      </c>
      <c r="AA14" s="11">
        <f>D122</f>
        <v>0.75</v>
      </c>
      <c r="AB14" s="11">
        <f>D132</f>
        <v>0.7594305555555555</v>
      </c>
      <c r="AC14" t="s">
        <v>150</v>
      </c>
      <c r="AG14" t="s">
        <v>147</v>
      </c>
      <c r="AH14" s="11">
        <f>SUM(AH15*P14,P15*AH16)/SUM(P14:P15)</f>
        <v>0.7212158273381295</v>
      </c>
      <c r="AJ14" s="11"/>
      <c r="AK14" s="11"/>
    </row>
    <row r="15" spans="1:38">
      <c r="D15" t="s">
        <v>75</v>
      </c>
      <c r="E15">
        <f>H141</f>
        <v>2074</v>
      </c>
      <c r="F15">
        <f>H122</f>
        <v>1073</v>
      </c>
      <c r="G15">
        <f>H132</f>
        <v>3585</v>
      </c>
      <c r="H15">
        <v>0</v>
      </c>
      <c r="I15">
        <f t="shared" si="0"/>
        <v>6732</v>
      </c>
      <c r="K15" t="s">
        <v>141</v>
      </c>
      <c r="L15">
        <f>F150</f>
        <v>15</v>
      </c>
      <c r="M15">
        <v>0</v>
      </c>
      <c r="N15">
        <v>0</v>
      </c>
      <c r="O15">
        <v>0</v>
      </c>
      <c r="P15">
        <f>SUM(L15:O15)</f>
        <v>15</v>
      </c>
      <c r="Q15" t="s">
        <v>145</v>
      </c>
      <c r="R15">
        <f>G150</f>
        <v>103</v>
      </c>
      <c r="S15">
        <v>0</v>
      </c>
      <c r="T15">
        <v>0</v>
      </c>
      <c r="U15">
        <v>0</v>
      </c>
      <c r="Y15" t="s">
        <v>145</v>
      </c>
      <c r="Z15" s="11">
        <f>D150</f>
        <v>0.6166666666666667</v>
      </c>
      <c r="AA15" t="s">
        <v>150</v>
      </c>
      <c r="AB15" t="s">
        <v>150</v>
      </c>
      <c r="AC15" t="s">
        <v>150</v>
      </c>
      <c r="AG15" t="s">
        <v>75</v>
      </c>
      <c r="AH15" s="11">
        <f>D142</f>
        <v>0.73386290322580638</v>
      </c>
    </row>
    <row r="16" spans="1:38">
      <c r="D16" t="s">
        <v>138</v>
      </c>
      <c r="E16">
        <f>H150</f>
        <v>1074</v>
      </c>
      <c r="F16">
        <v>0</v>
      </c>
      <c r="G16">
        <v>0</v>
      </c>
      <c r="H16">
        <v>0</v>
      </c>
      <c r="I16">
        <f t="shared" si="0"/>
        <v>1074</v>
      </c>
      <c r="AG16" t="s">
        <v>136</v>
      </c>
      <c r="AH16" s="11">
        <f>D150</f>
        <v>0.6166666666666667</v>
      </c>
    </row>
    <row r="17" spans="34:34">
      <c r="AH17" s="11"/>
    </row>
    <row r="18" spans="34:34">
      <c r="AH18" s="11"/>
    </row>
    <row r="19" spans="34:34">
      <c r="AH19" s="11"/>
    </row>
    <row r="38" spans="1:39">
      <c r="C38" s="1" t="s">
        <v>124</v>
      </c>
    </row>
    <row r="39" spans="1:39">
      <c r="C39" t="s">
        <v>123</v>
      </c>
    </row>
    <row r="40" spans="1:39">
      <c r="C40" t="s">
        <v>121</v>
      </c>
    </row>
    <row r="41" spans="1:39">
      <c r="C41" t="s">
        <v>122</v>
      </c>
    </row>
    <row r="44" spans="1:39">
      <c r="A44" s="1" t="s">
        <v>82</v>
      </c>
      <c r="B44" s="1" t="s">
        <v>83</v>
      </c>
      <c r="C44" s="1" t="s">
        <v>0</v>
      </c>
      <c r="D44" s="1" t="s">
        <v>1</v>
      </c>
      <c r="E44" s="1" t="s">
        <v>2</v>
      </c>
      <c r="F44" s="1" t="s">
        <v>3</v>
      </c>
      <c r="G44" s="1" t="s">
        <v>4</v>
      </c>
      <c r="H44" s="1" t="s">
        <v>5</v>
      </c>
      <c r="I44" s="1"/>
    </row>
    <row r="45" spans="1:39">
      <c r="A45" t="s">
        <v>94</v>
      </c>
      <c r="B45" t="s">
        <v>91</v>
      </c>
      <c r="C45" t="s">
        <v>7</v>
      </c>
      <c r="D45" s="11">
        <v>0.94499999999999995</v>
      </c>
      <c r="E45">
        <v>0.996</v>
      </c>
      <c r="F45">
        <v>26</v>
      </c>
      <c r="G45">
        <v>550</v>
      </c>
      <c r="H45">
        <v>7488</v>
      </c>
      <c r="I45" s="2"/>
    </row>
    <row r="46" spans="1:39">
      <c r="A46" t="s">
        <v>94</v>
      </c>
      <c r="B46" t="s">
        <v>106</v>
      </c>
      <c r="C46" t="s">
        <v>105</v>
      </c>
      <c r="D46" s="11">
        <v>0.93700000000000006</v>
      </c>
      <c r="E46">
        <v>0.997</v>
      </c>
      <c r="F46">
        <v>22</v>
      </c>
      <c r="G46">
        <v>572</v>
      </c>
      <c r="H46">
        <v>7101</v>
      </c>
      <c r="I46" s="2"/>
      <c r="AL46" s="13" t="s">
        <v>135</v>
      </c>
      <c r="AM46" s="13"/>
    </row>
    <row r="47" spans="1:39">
      <c r="C47" s="1" t="s">
        <v>94</v>
      </c>
      <c r="D47" s="12">
        <f>SUM(D45*F45,D46*F46)/F47</f>
        <v>0.94133333333333324</v>
      </c>
      <c r="E47" s="12">
        <f>SUM(E45*G45,E46*G46)/G47</f>
        <v>0.99650980392156852</v>
      </c>
      <c r="F47" s="1">
        <f>SUM(F45:F46)</f>
        <v>48</v>
      </c>
      <c r="G47" s="1">
        <f>SUM(G45:G46)</f>
        <v>1122</v>
      </c>
      <c r="H47" s="1">
        <f>SUM(H45:H46)</f>
        <v>14589</v>
      </c>
      <c r="I47" s="2"/>
      <c r="AL47" s="1" t="s">
        <v>79</v>
      </c>
      <c r="AM47" s="1" t="s">
        <v>152</v>
      </c>
    </row>
    <row r="48" spans="1:39">
      <c r="C48" s="1"/>
      <c r="D48" s="11"/>
      <c r="F48" s="1"/>
      <c r="G48" s="1"/>
      <c r="H48" s="1"/>
      <c r="I48" s="2"/>
      <c r="Y48" s="14" t="s">
        <v>151</v>
      </c>
      <c r="Z48" s="14"/>
      <c r="AA48" s="14"/>
      <c r="AB48" s="14"/>
      <c r="AC48" s="14"/>
      <c r="AD48" s="14"/>
      <c r="AL48" t="s">
        <v>136</v>
      </c>
      <c r="AM48" s="11">
        <f>D150</f>
        <v>0.6166666666666667</v>
      </c>
    </row>
    <row r="49" spans="1:39">
      <c r="A49" t="s">
        <v>100</v>
      </c>
      <c r="B49" t="s">
        <v>85</v>
      </c>
      <c r="C49" t="s">
        <v>101</v>
      </c>
      <c r="D49" s="11">
        <v>0.98699999999999999</v>
      </c>
      <c r="E49">
        <v>0.997</v>
      </c>
      <c r="F49">
        <v>109</v>
      </c>
      <c r="G49">
        <v>349</v>
      </c>
      <c r="H49">
        <v>879</v>
      </c>
      <c r="I49" s="2"/>
      <c r="Y49" s="1" t="s">
        <v>79</v>
      </c>
      <c r="Z49" s="1" t="s">
        <v>108</v>
      </c>
      <c r="AA49" s="1" t="s">
        <v>100</v>
      </c>
      <c r="AB49" s="1" t="s">
        <v>148</v>
      </c>
      <c r="AC49" s="1" t="s">
        <v>94</v>
      </c>
      <c r="AD49" s="1" t="s">
        <v>149</v>
      </c>
      <c r="AL49" t="s">
        <v>75</v>
      </c>
      <c r="AM49" s="11">
        <f>D142</f>
        <v>0.73386290322580638</v>
      </c>
    </row>
    <row r="50" spans="1:39">
      <c r="A50" t="s">
        <v>100</v>
      </c>
      <c r="B50" t="s">
        <v>90</v>
      </c>
      <c r="C50" t="s">
        <v>103</v>
      </c>
      <c r="D50" s="11">
        <v>0.182</v>
      </c>
      <c r="E50">
        <v>0.91500000000000004</v>
      </c>
      <c r="F50">
        <v>2</v>
      </c>
      <c r="G50">
        <v>21</v>
      </c>
      <c r="H50">
        <v>365</v>
      </c>
      <c r="I50" s="2"/>
      <c r="Y50" t="s">
        <v>72</v>
      </c>
      <c r="Z50" s="2">
        <f>E11/I11</f>
        <v>0.49794170617855699</v>
      </c>
      <c r="AA50" s="2">
        <f>F11/I11</f>
        <v>5.9598632704818612E-2</v>
      </c>
      <c r="AB50" s="2">
        <f>G11/I11</f>
        <v>0.17434851325026648</v>
      </c>
      <c r="AC50" s="2">
        <f>H11/I11</f>
        <v>0.26811114786635792</v>
      </c>
      <c r="AD50" s="2">
        <f t="shared" ref="AD50:AD54" si="1">SUM(Z50:AC50)</f>
        <v>1</v>
      </c>
      <c r="AL50" t="s">
        <v>73</v>
      </c>
      <c r="AM50" s="11">
        <f>D116</f>
        <v>0.78939344262295097</v>
      </c>
    </row>
    <row r="51" spans="1:39">
      <c r="A51" t="s">
        <v>100</v>
      </c>
      <c r="B51" t="s">
        <v>86</v>
      </c>
      <c r="C51" t="s">
        <v>9</v>
      </c>
      <c r="D51" s="11">
        <v>0.76</v>
      </c>
      <c r="E51">
        <v>0.97</v>
      </c>
      <c r="F51">
        <v>6</v>
      </c>
      <c r="G51">
        <v>69</v>
      </c>
      <c r="H51">
        <v>1181</v>
      </c>
      <c r="I51" s="2"/>
      <c r="Y51" t="s">
        <v>74</v>
      </c>
      <c r="Z51" s="2">
        <f>E12/I12</f>
        <v>0.57152691725182436</v>
      </c>
      <c r="AA51" s="2">
        <f>F12/I12</f>
        <v>0.1939281288723668</v>
      </c>
      <c r="AB51" s="2">
        <f>G12/I12</f>
        <v>0</v>
      </c>
      <c r="AC51" s="2">
        <f>H12/I12</f>
        <v>0.2345449538758089</v>
      </c>
      <c r="AD51" s="2">
        <f t="shared" si="1"/>
        <v>1</v>
      </c>
      <c r="AL51" t="s">
        <v>72</v>
      </c>
      <c r="AM51" s="11">
        <f>D69</f>
        <v>0.93084573002754833</v>
      </c>
    </row>
    <row r="52" spans="1:39">
      <c r="A52" t="s">
        <v>100</v>
      </c>
      <c r="B52" t="s">
        <v>87</v>
      </c>
      <c r="C52" t="s">
        <v>10</v>
      </c>
      <c r="D52" s="11">
        <v>0.71899999999999997</v>
      </c>
      <c r="E52">
        <v>0.93200000000000005</v>
      </c>
      <c r="F52">
        <v>7</v>
      </c>
      <c r="G52">
        <v>62</v>
      </c>
      <c r="H52">
        <v>818</v>
      </c>
      <c r="I52" s="2"/>
      <c r="Y52" t="s">
        <v>73</v>
      </c>
      <c r="Z52" s="2">
        <f>E13/I13</f>
        <v>0.35670867309117865</v>
      </c>
      <c r="AA52" s="2">
        <f>F13/I13</f>
        <v>0.6432913269088214</v>
      </c>
      <c r="AB52" s="2">
        <f>G13/I13</f>
        <v>0</v>
      </c>
      <c r="AC52" s="2">
        <f>H13/I13</f>
        <v>0</v>
      </c>
      <c r="AD52" s="2">
        <f t="shared" si="1"/>
        <v>1</v>
      </c>
      <c r="AL52" t="s">
        <v>74</v>
      </c>
      <c r="AM52" s="11">
        <f>D95</f>
        <v>0.65703017241379313</v>
      </c>
    </row>
    <row r="53" spans="1:39">
      <c r="C53" s="1" t="s">
        <v>100</v>
      </c>
      <c r="D53" s="12">
        <f>SUM(D49*F49,D50*F50,D51*F51,D52*F52)/F53</f>
        <v>0.9479032258064517</v>
      </c>
      <c r="E53" s="12">
        <f>SUM(E49*G49,E50*G50,E51*G51,E52*G52)/G53</f>
        <v>0.98180039920159667</v>
      </c>
      <c r="F53" s="1">
        <f>SUM(F49:F52)</f>
        <v>124</v>
      </c>
      <c r="G53" s="1">
        <f>SUM(G49:G52)</f>
        <v>501</v>
      </c>
      <c r="H53" s="1">
        <f>SUM(H49:H52)</f>
        <v>3243</v>
      </c>
      <c r="I53" s="2"/>
      <c r="Y53" s="1" t="s">
        <v>146</v>
      </c>
      <c r="Z53" s="2">
        <f>E14/I14</f>
        <v>0.40327952856776839</v>
      </c>
      <c r="AA53" s="2">
        <f>F14/I14</f>
        <v>0.13745836535997949</v>
      </c>
      <c r="AB53" s="2">
        <f>G14/I14</f>
        <v>0.4592621060722521</v>
      </c>
      <c r="AC53" s="2">
        <f>H14/I14</f>
        <v>0</v>
      </c>
      <c r="AD53" s="2">
        <f t="shared" si="1"/>
        <v>1</v>
      </c>
    </row>
    <row r="54" spans="1:39">
      <c r="C54" s="1"/>
      <c r="D54" s="12"/>
      <c r="F54" s="1"/>
      <c r="G54" s="1"/>
      <c r="H54" s="1"/>
      <c r="I54" s="2"/>
      <c r="Y54" t="s">
        <v>75</v>
      </c>
      <c r="Z54" s="2">
        <f>E15/I15</f>
        <v>0.30808080808080807</v>
      </c>
      <c r="AA54" s="2">
        <f>F15/I15</f>
        <v>0.15938799762329173</v>
      </c>
      <c r="AB54" s="2">
        <f>G15/I15</f>
        <v>0.53253119429590012</v>
      </c>
      <c r="AC54" s="2">
        <f>H15/I15</f>
        <v>0</v>
      </c>
      <c r="AD54" s="2">
        <f t="shared" si="1"/>
        <v>0.99999999999999989</v>
      </c>
    </row>
    <row r="55" spans="1:39">
      <c r="A55" t="s">
        <v>104</v>
      </c>
      <c r="B55" t="s">
        <v>84</v>
      </c>
      <c r="C55" t="s">
        <v>6</v>
      </c>
      <c r="D55" s="11">
        <v>0.85099999999999998</v>
      </c>
      <c r="E55">
        <v>0.99299999999999999</v>
      </c>
      <c r="F55">
        <v>11</v>
      </c>
      <c r="G55">
        <v>223</v>
      </c>
      <c r="H55">
        <v>2643</v>
      </c>
      <c r="I55" s="2"/>
    </row>
    <row r="56" spans="1:39">
      <c r="A56" t="s">
        <v>104</v>
      </c>
      <c r="B56" t="s">
        <v>89</v>
      </c>
      <c r="C56" t="s">
        <v>8</v>
      </c>
      <c r="D56" s="11">
        <v>0.48599999999999999</v>
      </c>
      <c r="E56">
        <v>0.93400000000000005</v>
      </c>
      <c r="F56">
        <v>3</v>
      </c>
      <c r="G56">
        <v>24</v>
      </c>
      <c r="H56">
        <v>306</v>
      </c>
      <c r="I56" s="2"/>
    </row>
    <row r="57" spans="1:39">
      <c r="A57" t="s">
        <v>104</v>
      </c>
      <c r="B57" t="s">
        <v>88</v>
      </c>
      <c r="C57" t="s">
        <v>80</v>
      </c>
      <c r="D57" s="11">
        <v>0.93400000000000005</v>
      </c>
      <c r="E57">
        <v>0.996</v>
      </c>
      <c r="F57">
        <v>22</v>
      </c>
      <c r="G57">
        <v>511</v>
      </c>
      <c r="H57">
        <v>6538</v>
      </c>
      <c r="I57" s="2"/>
    </row>
    <row r="58" spans="1:39">
      <c r="C58" s="1" t="s">
        <v>109</v>
      </c>
      <c r="D58" s="12">
        <f>SUM(D55*F55,D56*F56,D57*F57)/F58</f>
        <v>0.87130555555555567</v>
      </c>
      <c r="E58" s="12">
        <f>SUM(E55*G55,E56*G56,E57*G57)/G58</f>
        <v>0.99315435356200532</v>
      </c>
      <c r="F58" s="1">
        <f>SUM(F55:F57)</f>
        <v>36</v>
      </c>
      <c r="G58" s="1">
        <f>SUM(G55:G57)</f>
        <v>758</v>
      </c>
      <c r="H58" s="1">
        <f>SUM(H55:H57)</f>
        <v>9487</v>
      </c>
      <c r="I58" s="2"/>
    </row>
    <row r="59" spans="1:39">
      <c r="C59" s="1"/>
      <c r="D59" s="12"/>
      <c r="F59" s="1"/>
      <c r="G59" s="1"/>
      <c r="H59" s="1"/>
      <c r="I59" s="2"/>
    </row>
    <row r="60" spans="1:39">
      <c r="A60" t="s">
        <v>107</v>
      </c>
      <c r="B60" t="s">
        <v>65</v>
      </c>
      <c r="C60" t="s">
        <v>11</v>
      </c>
      <c r="D60" s="11">
        <v>0.84799999999999998</v>
      </c>
      <c r="E60">
        <v>0.90600000000000003</v>
      </c>
      <c r="F60">
        <v>8</v>
      </c>
      <c r="G60">
        <v>17</v>
      </c>
      <c r="H60">
        <v>79</v>
      </c>
      <c r="I60" s="2"/>
    </row>
    <row r="61" spans="1:39">
      <c r="A61" t="s">
        <v>107</v>
      </c>
      <c r="B61" t="s">
        <v>66</v>
      </c>
      <c r="C61" t="s">
        <v>12</v>
      </c>
      <c r="D61" s="11">
        <v>0.91700000000000004</v>
      </c>
      <c r="E61">
        <v>0.99399999999999999</v>
      </c>
      <c r="F61">
        <v>25</v>
      </c>
      <c r="G61">
        <v>371</v>
      </c>
      <c r="H61">
        <v>4929</v>
      </c>
      <c r="I61" s="2"/>
    </row>
    <row r="62" spans="1:39">
      <c r="A62" t="s">
        <v>107</v>
      </c>
      <c r="B62" t="s">
        <v>68</v>
      </c>
      <c r="C62" t="s">
        <v>13</v>
      </c>
      <c r="D62" s="11">
        <v>0.84099999999999997</v>
      </c>
      <c r="E62">
        <v>0.99099999999999999</v>
      </c>
      <c r="F62">
        <v>8</v>
      </c>
      <c r="G62">
        <v>201</v>
      </c>
      <c r="H62">
        <v>2507</v>
      </c>
      <c r="I62" s="2"/>
    </row>
    <row r="63" spans="1:39">
      <c r="A63" t="s">
        <v>107</v>
      </c>
      <c r="B63" t="s">
        <v>92</v>
      </c>
      <c r="C63" t="s">
        <v>14</v>
      </c>
      <c r="D63" s="11">
        <v>0.95099999999999996</v>
      </c>
      <c r="E63">
        <v>0.997</v>
      </c>
      <c r="F63">
        <v>37</v>
      </c>
      <c r="G63">
        <v>574</v>
      </c>
      <c r="H63">
        <v>7042</v>
      </c>
      <c r="I63" s="2"/>
    </row>
    <row r="64" spans="1:39">
      <c r="A64" t="s">
        <v>107</v>
      </c>
      <c r="B64" t="s">
        <v>67</v>
      </c>
      <c r="C64" t="s">
        <v>81</v>
      </c>
      <c r="D64" s="11">
        <v>0.90600000000000003</v>
      </c>
      <c r="E64">
        <v>0.996</v>
      </c>
      <c r="F64">
        <v>22</v>
      </c>
      <c r="G64">
        <v>422</v>
      </c>
      <c r="H64">
        <v>4519</v>
      </c>
      <c r="I64" s="2"/>
    </row>
    <row r="65" spans="1:9">
      <c r="A65" t="s">
        <v>107</v>
      </c>
      <c r="B65" t="s">
        <v>69</v>
      </c>
      <c r="C65" t="s">
        <v>15</v>
      </c>
      <c r="D65" s="11">
        <v>0.95</v>
      </c>
      <c r="E65">
        <v>0.996</v>
      </c>
      <c r="F65">
        <v>55</v>
      </c>
      <c r="G65">
        <v>543</v>
      </c>
      <c r="H65">
        <v>8019</v>
      </c>
      <c r="I65" s="2"/>
    </row>
    <row r="66" spans="1:9">
      <c r="C66" t="s">
        <v>16</v>
      </c>
      <c r="D66" s="11">
        <v>0.92100000000000004</v>
      </c>
      <c r="E66">
        <v>0.995</v>
      </c>
      <c r="F66">
        <v>22</v>
      </c>
      <c r="G66">
        <v>387</v>
      </c>
      <c r="H66">
        <v>5235</v>
      </c>
      <c r="I66" s="2"/>
    </row>
    <row r="67" spans="1:9">
      <c r="C67" t="s">
        <v>17</v>
      </c>
      <c r="D67" s="11">
        <v>0.86599999999999999</v>
      </c>
      <c r="E67">
        <v>0.98599999999999999</v>
      </c>
      <c r="F67">
        <v>33</v>
      </c>
      <c r="G67">
        <v>156</v>
      </c>
      <c r="H67">
        <v>2784</v>
      </c>
      <c r="I67" s="2"/>
    </row>
    <row r="68" spans="1:9">
      <c r="C68" s="1" t="s">
        <v>108</v>
      </c>
      <c r="D68" s="12">
        <f>SUM(D60*F60,D61*F61,D62*F62,D63*F63,D64*F64,D65*F65)/F68</f>
        <v>0.92778064516129022</v>
      </c>
      <c r="E68" s="12">
        <f>SUM(E60*G60,E61*G61,E62*G62,E63*G63,E64*G64,E65*G65)/G68</f>
        <v>0.99472979323308264</v>
      </c>
      <c r="F68" s="1">
        <f>SUM(F60:F65)</f>
        <v>155</v>
      </c>
      <c r="G68" s="1">
        <f>SUM(G60:G65)</f>
        <v>2128</v>
      </c>
      <c r="H68" s="1">
        <f>SUM(H60:H65)</f>
        <v>27095</v>
      </c>
      <c r="I68" s="2"/>
    </row>
    <row r="69" spans="1:9">
      <c r="C69" s="1" t="s">
        <v>76</v>
      </c>
      <c r="D69" s="12">
        <f>SUM(D68*F68,D58*F58,D53*F53,D47*F47)/F69</f>
        <v>0.93084573002754833</v>
      </c>
      <c r="E69" s="12">
        <f>SUM(E68*G68,E58*G58,E53*G53,E47*G47)/G69</f>
        <v>0.99347127966289639</v>
      </c>
      <c r="F69" s="1">
        <f>F68+F58+F53+F47</f>
        <v>363</v>
      </c>
      <c r="G69" s="1">
        <f>G68+G58+G53+G47</f>
        <v>4509</v>
      </c>
      <c r="H69" s="1">
        <f>SUM(H68,H58,H53,H47)</f>
        <v>54414</v>
      </c>
    </row>
    <row r="72" spans="1:9">
      <c r="A72" s="1" t="s">
        <v>82</v>
      </c>
      <c r="B72" s="1" t="s">
        <v>83</v>
      </c>
      <c r="C72" s="1" t="s">
        <v>0</v>
      </c>
      <c r="D72" s="1" t="s">
        <v>1</v>
      </c>
      <c r="E72" s="1" t="s">
        <v>2</v>
      </c>
      <c r="F72" s="1" t="s">
        <v>3</v>
      </c>
      <c r="G72" s="1" t="s">
        <v>4</v>
      </c>
      <c r="H72" s="1" t="s">
        <v>5</v>
      </c>
      <c r="I72" s="1"/>
    </row>
    <row r="73" spans="1:9">
      <c r="A73" t="s">
        <v>94</v>
      </c>
      <c r="B73" t="s">
        <v>93</v>
      </c>
      <c r="C73" t="s">
        <v>18</v>
      </c>
      <c r="D73" s="11">
        <v>0.748</v>
      </c>
      <c r="E73">
        <v>0.98</v>
      </c>
      <c r="F73">
        <v>9</v>
      </c>
      <c r="G73">
        <v>78</v>
      </c>
      <c r="H73">
        <v>609</v>
      </c>
      <c r="I73" s="2"/>
    </row>
    <row r="74" spans="1:9">
      <c r="A74" t="s">
        <v>94</v>
      </c>
      <c r="B74" t="s">
        <v>111</v>
      </c>
      <c r="C74" t="s">
        <v>22</v>
      </c>
      <c r="D74" s="11">
        <v>0.55800000000000005</v>
      </c>
      <c r="E74">
        <v>0.98</v>
      </c>
      <c r="F74">
        <v>22</v>
      </c>
      <c r="G74">
        <v>193</v>
      </c>
      <c r="H74">
        <v>2441</v>
      </c>
      <c r="I74" s="2"/>
    </row>
    <row r="75" spans="1:9">
      <c r="A75" t="s">
        <v>94</v>
      </c>
      <c r="B75" t="s">
        <v>113</v>
      </c>
      <c r="C75" t="s">
        <v>26</v>
      </c>
      <c r="D75" s="11">
        <v>0.79900000000000004</v>
      </c>
      <c r="E75">
        <v>0.98699999999999999</v>
      </c>
      <c r="F75">
        <v>31</v>
      </c>
      <c r="G75">
        <v>284</v>
      </c>
      <c r="H75">
        <v>3764</v>
      </c>
      <c r="I75" s="2"/>
    </row>
    <row r="76" spans="1:9">
      <c r="C76" s="1" t="s">
        <v>94</v>
      </c>
      <c r="D76" s="12">
        <f>SUM(D73*F73,D74*F74,D75*F75)/F76</f>
        <v>0.70608064516129032</v>
      </c>
      <c r="E76" s="12">
        <f>SUM(E73*G73,E74*G74,E75*G75)/G76</f>
        <v>0.98358198198198188</v>
      </c>
      <c r="F76" s="1">
        <f>SUM(F73:F75)</f>
        <v>62</v>
      </c>
      <c r="G76" s="1">
        <f>SUM(G73:G75)</f>
        <v>555</v>
      </c>
      <c r="H76" s="1">
        <f>SUM(H73:H75)</f>
        <v>6814</v>
      </c>
      <c r="I76" s="2"/>
    </row>
    <row r="77" spans="1:9">
      <c r="C77" s="1"/>
      <c r="D77" s="11"/>
      <c r="F77" s="1"/>
      <c r="G77" s="1"/>
      <c r="H77" s="1"/>
      <c r="I77" s="2"/>
    </row>
    <row r="78" spans="1:9">
      <c r="A78" t="s">
        <v>100</v>
      </c>
      <c r="B78" t="s">
        <v>110</v>
      </c>
      <c r="C78" t="s">
        <v>19</v>
      </c>
      <c r="D78" s="11">
        <v>0</v>
      </c>
      <c r="E78">
        <v>0</v>
      </c>
      <c r="F78">
        <v>1</v>
      </c>
      <c r="G78">
        <v>1</v>
      </c>
      <c r="H78">
        <v>131</v>
      </c>
      <c r="I78" s="2"/>
    </row>
    <row r="79" spans="1:9">
      <c r="A79" t="s">
        <v>100</v>
      </c>
      <c r="B79" t="s">
        <v>85</v>
      </c>
      <c r="C79" t="s">
        <v>20</v>
      </c>
      <c r="D79" s="11">
        <v>0.56399999999999995</v>
      </c>
      <c r="E79">
        <v>0.98099999999999998</v>
      </c>
      <c r="F79">
        <v>15</v>
      </c>
      <c r="G79">
        <v>173</v>
      </c>
      <c r="H79">
        <v>2501</v>
      </c>
      <c r="I79" s="2"/>
    </row>
    <row r="80" spans="1:9">
      <c r="A80" t="s">
        <v>100</v>
      </c>
      <c r="B80" t="s">
        <v>90</v>
      </c>
      <c r="C80" t="s">
        <v>21</v>
      </c>
      <c r="D80" s="11">
        <v>0.746</v>
      </c>
      <c r="E80">
        <v>0.93899999999999995</v>
      </c>
      <c r="F80">
        <v>12</v>
      </c>
      <c r="G80">
        <v>38</v>
      </c>
      <c r="H80">
        <v>254</v>
      </c>
      <c r="I80" s="2"/>
    </row>
    <row r="81" spans="1:9">
      <c r="A81" t="s">
        <v>100</v>
      </c>
      <c r="B81" t="s">
        <v>112</v>
      </c>
      <c r="C81" t="s">
        <v>24</v>
      </c>
      <c r="D81" s="11">
        <v>0.46800000000000003</v>
      </c>
      <c r="E81">
        <v>0.61199999999999999</v>
      </c>
      <c r="F81">
        <v>2</v>
      </c>
      <c r="G81">
        <v>8</v>
      </c>
      <c r="H81">
        <v>310</v>
      </c>
      <c r="I81" s="2"/>
    </row>
    <row r="82" spans="1:9">
      <c r="A82" t="s">
        <v>100</v>
      </c>
      <c r="B82" t="s">
        <v>87</v>
      </c>
      <c r="C82" t="s">
        <v>25</v>
      </c>
      <c r="D82" s="11">
        <v>0.55000000000000004</v>
      </c>
      <c r="E82">
        <v>0.98099999999999998</v>
      </c>
      <c r="F82">
        <v>14</v>
      </c>
      <c r="G82">
        <v>189</v>
      </c>
      <c r="H82">
        <v>2438</v>
      </c>
      <c r="I82" s="2"/>
    </row>
    <row r="83" spans="1:9">
      <c r="C83" s="1" t="s">
        <v>100</v>
      </c>
      <c r="D83" s="12">
        <f>SUM(D78*F78,D79*F79,D80*F80,D81*F81,D82*F82)/F83</f>
        <v>0.59200000000000008</v>
      </c>
      <c r="E83" s="12">
        <f>SUM(E78*G78,E79*G79,E80*G80,E81*G81,E82*G82)/G83</f>
        <v>0.96748166259168689</v>
      </c>
      <c r="F83" s="1">
        <f>SUM(F78:F82)</f>
        <v>44</v>
      </c>
      <c r="G83" s="1">
        <f>SUM(G78:G82)</f>
        <v>409</v>
      </c>
      <c r="H83" s="1">
        <f>SUM(H78:H82)</f>
        <v>5634</v>
      </c>
      <c r="I83" s="2"/>
    </row>
    <row r="84" spans="1:9">
      <c r="C84" s="1"/>
      <c r="D84" s="11"/>
      <c r="F84" s="1"/>
      <c r="G84" s="1"/>
      <c r="H84" s="1"/>
      <c r="I84" s="2"/>
    </row>
    <row r="85" spans="1:9">
      <c r="A85" t="s">
        <v>107</v>
      </c>
      <c r="B85" t="s">
        <v>65</v>
      </c>
      <c r="C85" t="s">
        <v>27</v>
      </c>
      <c r="D85" s="11">
        <v>0.65600000000000003</v>
      </c>
      <c r="E85">
        <v>0.91500000000000004</v>
      </c>
      <c r="F85">
        <v>3</v>
      </c>
      <c r="G85">
        <v>20</v>
      </c>
      <c r="H85">
        <v>309</v>
      </c>
      <c r="I85" s="2"/>
    </row>
    <row r="86" spans="1:9">
      <c r="A86" t="s">
        <v>107</v>
      </c>
      <c r="B86" t="s">
        <v>66</v>
      </c>
      <c r="C86" t="s">
        <v>28</v>
      </c>
      <c r="D86" s="11">
        <v>0.64900000000000002</v>
      </c>
      <c r="E86">
        <v>0.98399999999999999</v>
      </c>
      <c r="F86">
        <v>22</v>
      </c>
      <c r="G86">
        <v>213</v>
      </c>
      <c r="H86">
        <v>2748</v>
      </c>
      <c r="I86" s="2"/>
    </row>
    <row r="87" spans="1:9">
      <c r="A87" t="s">
        <v>107</v>
      </c>
      <c r="B87" t="s">
        <v>114</v>
      </c>
      <c r="C87" t="s">
        <v>23</v>
      </c>
      <c r="D87" s="11">
        <v>0.72299999999999998</v>
      </c>
      <c r="E87">
        <v>0.94</v>
      </c>
      <c r="F87">
        <v>13</v>
      </c>
      <c r="G87">
        <v>92</v>
      </c>
      <c r="H87">
        <v>611</v>
      </c>
      <c r="I87" s="2"/>
    </row>
    <row r="88" spans="1:9">
      <c r="A88" t="s">
        <v>107</v>
      </c>
      <c r="B88" t="s">
        <v>115</v>
      </c>
      <c r="C88" t="s">
        <v>29</v>
      </c>
      <c r="D88" s="11">
        <v>0.58499999999999996</v>
      </c>
      <c r="E88">
        <v>0.98199999999999998</v>
      </c>
      <c r="F88">
        <v>17</v>
      </c>
      <c r="G88">
        <v>199</v>
      </c>
      <c r="H88">
        <v>2564</v>
      </c>
      <c r="I88" s="2"/>
    </row>
    <row r="89" spans="1:9">
      <c r="A89" t="s">
        <v>107</v>
      </c>
      <c r="B89" t="s">
        <v>68</v>
      </c>
      <c r="C89" t="s">
        <v>30</v>
      </c>
      <c r="D89" s="11">
        <v>0.39500000000000002</v>
      </c>
      <c r="E89">
        <v>0.97399999999999998</v>
      </c>
      <c r="F89">
        <v>12</v>
      </c>
      <c r="G89">
        <v>145</v>
      </c>
      <c r="H89">
        <v>2072</v>
      </c>
      <c r="I89" s="2"/>
    </row>
    <row r="90" spans="1:9">
      <c r="A90" t="s">
        <v>107</v>
      </c>
      <c r="B90" t="s">
        <v>92</v>
      </c>
      <c r="C90" t="s">
        <v>31</v>
      </c>
      <c r="D90" s="11">
        <v>0.748</v>
      </c>
      <c r="E90">
        <v>0.98799999999999999</v>
      </c>
      <c r="F90">
        <v>30</v>
      </c>
      <c r="G90">
        <v>270</v>
      </c>
      <c r="H90">
        <v>3384</v>
      </c>
      <c r="I90" s="2"/>
    </row>
    <row r="91" spans="1:9">
      <c r="A91" t="s">
        <v>107</v>
      </c>
      <c r="B91" t="s">
        <v>69</v>
      </c>
      <c r="C91" t="s">
        <v>32</v>
      </c>
      <c r="D91" s="11">
        <v>0.68400000000000005</v>
      </c>
      <c r="E91">
        <v>0.98499999999999999</v>
      </c>
      <c r="F91">
        <v>29</v>
      </c>
      <c r="G91">
        <v>255</v>
      </c>
      <c r="H91">
        <f>H92+H93</f>
        <v>4916</v>
      </c>
      <c r="I91" s="2"/>
    </row>
    <row r="92" spans="1:9">
      <c r="C92" t="s">
        <v>16</v>
      </c>
      <c r="D92" s="11">
        <v>0.41699999999999998</v>
      </c>
      <c r="E92">
        <v>0.97499999999999998</v>
      </c>
      <c r="F92">
        <v>15</v>
      </c>
      <c r="G92">
        <v>158</v>
      </c>
      <c r="H92">
        <v>2111</v>
      </c>
    </row>
    <row r="93" spans="1:9">
      <c r="C93" t="s">
        <v>33</v>
      </c>
      <c r="D93" s="11">
        <v>0.66300000000000003</v>
      </c>
      <c r="E93">
        <v>0.98399999999999999</v>
      </c>
      <c r="F93">
        <v>23</v>
      </c>
      <c r="G93">
        <v>223</v>
      </c>
      <c r="H93">
        <v>2805</v>
      </c>
    </row>
    <row r="94" spans="1:9">
      <c r="C94" s="1" t="s">
        <v>108</v>
      </c>
      <c r="D94" s="12">
        <f>SUM(D85*F85,D86*F86,D87*F87,D88*F88,D89*F89,D90*F90,D91*F91)/F94</f>
        <v>0.65560317460317463</v>
      </c>
      <c r="E94" s="12">
        <f>SUM(E85*G85,E86*G86,E87*G87,E88*G88,E89*G89,E90*G90,E91*G91)/G94</f>
        <v>0.97902428810720266</v>
      </c>
      <c r="F94" s="1">
        <f>SUM(F85:F91)</f>
        <v>126</v>
      </c>
      <c r="G94" s="1">
        <f>SUM(G85:G91)</f>
        <v>1194</v>
      </c>
      <c r="H94" s="1">
        <f>SUM(H85:H91)</f>
        <v>16604</v>
      </c>
    </row>
    <row r="95" spans="1:9">
      <c r="C95" s="1" t="s">
        <v>76</v>
      </c>
      <c r="D95" s="12">
        <f>SUM(D94*F94,D83*F83,D76*F76)/F95</f>
        <v>0.65703017241379313</v>
      </c>
      <c r="E95" s="12">
        <f>SUM(E94*G94,E83*G83,E76*G76)/G95</f>
        <v>0.97800880444856331</v>
      </c>
      <c r="F95" s="1">
        <f>SUM(F94,F83,F76)</f>
        <v>232</v>
      </c>
      <c r="G95" s="1">
        <f>SUM(G94,G83,G76)</f>
        <v>2158</v>
      </c>
      <c r="H95" s="1">
        <f>SUM(H94,H83,H76)</f>
        <v>29052</v>
      </c>
      <c r="I95" s="2"/>
    </row>
    <row r="98" spans="1:9">
      <c r="C98" s="1" t="s">
        <v>0</v>
      </c>
      <c r="D98" s="1" t="s">
        <v>1</v>
      </c>
      <c r="E98" s="1" t="s">
        <v>2</v>
      </c>
      <c r="F98" s="1" t="s">
        <v>3</v>
      </c>
      <c r="G98" s="1" t="s">
        <v>4</v>
      </c>
      <c r="H98" s="1" t="s">
        <v>5</v>
      </c>
      <c r="I98" s="1"/>
    </row>
    <row r="99" spans="1:9">
      <c r="A99" t="s">
        <v>100</v>
      </c>
      <c r="B99" t="s">
        <v>110</v>
      </c>
      <c r="C99" t="s">
        <v>34</v>
      </c>
      <c r="D99" s="11">
        <v>0.56100000000000005</v>
      </c>
      <c r="E99">
        <v>0.95799999999999996</v>
      </c>
      <c r="F99">
        <v>3</v>
      </c>
      <c r="G99">
        <v>76</v>
      </c>
      <c r="H99">
        <v>1226</v>
      </c>
      <c r="I99" s="2"/>
    </row>
    <row r="100" spans="1:9">
      <c r="A100" t="s">
        <v>100</v>
      </c>
      <c r="B100" t="s">
        <v>85</v>
      </c>
      <c r="C100" t="s">
        <v>35</v>
      </c>
      <c r="D100" s="11">
        <v>0.91</v>
      </c>
      <c r="E100">
        <v>0.99199999999999999</v>
      </c>
      <c r="F100">
        <v>40</v>
      </c>
      <c r="G100">
        <v>330</v>
      </c>
      <c r="H100">
        <v>3239</v>
      </c>
      <c r="I100" s="2"/>
    </row>
    <row r="101" spans="1:9">
      <c r="A101" t="s">
        <v>100</v>
      </c>
      <c r="B101" t="s">
        <v>85</v>
      </c>
      <c r="C101" t="s">
        <v>36</v>
      </c>
      <c r="D101" s="11">
        <v>0.90100000000000002</v>
      </c>
      <c r="E101">
        <v>0.97799999999999998</v>
      </c>
      <c r="F101">
        <v>23</v>
      </c>
      <c r="G101">
        <v>108</v>
      </c>
      <c r="H101">
        <v>842</v>
      </c>
      <c r="I101" s="2"/>
    </row>
    <row r="102" spans="1:9">
      <c r="A102" t="s">
        <v>100</v>
      </c>
      <c r="B102" t="s">
        <v>87</v>
      </c>
      <c r="C102" t="s">
        <v>37</v>
      </c>
      <c r="D102" s="11">
        <v>0.84799999999999998</v>
      </c>
      <c r="E102">
        <v>0.98899999999999999</v>
      </c>
      <c r="F102">
        <v>17</v>
      </c>
      <c r="G102">
        <v>222</v>
      </c>
      <c r="H102">
        <v>2397</v>
      </c>
      <c r="I102" s="2"/>
    </row>
    <row r="103" spans="1:9">
      <c r="A103" t="s">
        <v>100</v>
      </c>
      <c r="B103" t="s">
        <v>90</v>
      </c>
      <c r="C103" t="s">
        <v>38</v>
      </c>
      <c r="D103" s="11">
        <v>4.4999999999999998E-2</v>
      </c>
      <c r="E103">
        <v>0.96099999999999997</v>
      </c>
      <c r="F103">
        <v>3</v>
      </c>
      <c r="G103">
        <v>52</v>
      </c>
      <c r="H103">
        <v>744</v>
      </c>
      <c r="I103" s="2"/>
    </row>
    <row r="104" spans="1:9">
      <c r="A104" t="s">
        <v>100</v>
      </c>
      <c r="B104" t="s">
        <v>86</v>
      </c>
      <c r="C104" t="s">
        <v>39</v>
      </c>
      <c r="D104" s="11">
        <v>0.32500000000000001</v>
      </c>
      <c r="E104">
        <v>0.93500000000000005</v>
      </c>
      <c r="F104">
        <v>2</v>
      </c>
      <c r="G104">
        <v>24</v>
      </c>
      <c r="H104">
        <v>230</v>
      </c>
      <c r="I104" s="2"/>
    </row>
    <row r="105" spans="1:9">
      <c r="C105" s="1" t="s">
        <v>100</v>
      </c>
      <c r="D105" s="12">
        <f>SUM(D99*F99,D100*F100,D101*F101,D102*F102,D103*F103,D104*F104)/F105</f>
        <v>0.84098863636363641</v>
      </c>
      <c r="E105" s="12">
        <f>SUM(E99*G99,E100*G100,E101*G101,E102*G102,E103*G103,E104*G104)/G105</f>
        <v>0.98246551724137943</v>
      </c>
      <c r="F105" s="1">
        <f>SUM(F99:F104)</f>
        <v>88</v>
      </c>
      <c r="G105" s="1">
        <f>SUM(G99:G104)</f>
        <v>812</v>
      </c>
      <c r="H105" s="1">
        <f>SUM(H99:H104)</f>
        <v>8678</v>
      </c>
      <c r="I105" s="2"/>
    </row>
    <row r="106" spans="1:9">
      <c r="C106" s="1"/>
      <c r="D106" s="11"/>
      <c r="F106" s="1"/>
      <c r="G106" s="1"/>
      <c r="H106" s="1"/>
      <c r="I106" s="2"/>
    </row>
    <row r="107" spans="1:9">
      <c r="A107" t="s">
        <v>107</v>
      </c>
      <c r="C107" t="s">
        <v>40</v>
      </c>
      <c r="D107" s="11">
        <v>0.441</v>
      </c>
      <c r="E107">
        <v>0.95499999999999996</v>
      </c>
      <c r="F107">
        <v>2</v>
      </c>
      <c r="G107">
        <v>35</v>
      </c>
      <c r="H107">
        <v>259</v>
      </c>
      <c r="I107" s="2"/>
    </row>
    <row r="108" spans="1:9">
      <c r="A108" t="s">
        <v>107</v>
      </c>
      <c r="C108" t="s">
        <v>41</v>
      </c>
      <c r="D108" s="11">
        <v>0.19800000000000001</v>
      </c>
      <c r="E108">
        <v>0.40500000000000003</v>
      </c>
      <c r="F108">
        <v>2</v>
      </c>
      <c r="G108">
        <v>5</v>
      </c>
      <c r="H108">
        <v>45</v>
      </c>
      <c r="I108" s="2"/>
    </row>
    <row r="109" spans="1:9">
      <c r="A109" t="s">
        <v>107</v>
      </c>
      <c r="C109" t="s">
        <v>42</v>
      </c>
      <c r="D109" s="11">
        <v>0.504</v>
      </c>
      <c r="E109">
        <v>0.97499999999999998</v>
      </c>
      <c r="F109">
        <v>4</v>
      </c>
      <c r="G109">
        <v>87</v>
      </c>
      <c r="H109">
        <v>1126</v>
      </c>
      <c r="I109" s="2"/>
    </row>
    <row r="110" spans="1:9">
      <c r="A110" t="s">
        <v>107</v>
      </c>
      <c r="C110" t="s">
        <v>43</v>
      </c>
      <c r="D110" s="11">
        <v>0.433</v>
      </c>
      <c r="E110">
        <v>0.97499999999999998</v>
      </c>
      <c r="F110">
        <v>3</v>
      </c>
      <c r="G110">
        <v>86</v>
      </c>
      <c r="H110">
        <v>1048</v>
      </c>
      <c r="I110" s="2"/>
    </row>
    <row r="111" spans="1:9">
      <c r="A111" t="s">
        <v>107</v>
      </c>
      <c r="C111" t="s">
        <v>47</v>
      </c>
      <c r="D111" s="11">
        <v>0.59799999999999998</v>
      </c>
      <c r="E111">
        <v>0.98099999999999998</v>
      </c>
      <c r="F111">
        <v>7</v>
      </c>
      <c r="G111">
        <v>125</v>
      </c>
      <c r="H111">
        <v>1263</v>
      </c>
      <c r="I111" s="2"/>
    </row>
    <row r="112" spans="1:9">
      <c r="A112" t="s">
        <v>107</v>
      </c>
      <c r="C112" t="s">
        <v>44</v>
      </c>
      <c r="D112" s="11">
        <v>0.84499999999999997</v>
      </c>
      <c r="E112">
        <v>0.95299999999999996</v>
      </c>
      <c r="F112">
        <v>16</v>
      </c>
      <c r="G112">
        <v>95</v>
      </c>
      <c r="H112">
        <v>1071</v>
      </c>
      <c r="I112" s="2"/>
    </row>
    <row r="113" spans="1:9">
      <c r="C113" t="s">
        <v>45</v>
      </c>
      <c r="D113" s="11">
        <v>0.77800000000000002</v>
      </c>
      <c r="E113">
        <v>0.93500000000000005</v>
      </c>
      <c r="F113">
        <v>11</v>
      </c>
      <c r="G113">
        <v>74</v>
      </c>
      <c r="H113">
        <v>857</v>
      </c>
      <c r="I113" s="2"/>
    </row>
    <row r="114" spans="1:9">
      <c r="C114" t="s">
        <v>46</v>
      </c>
      <c r="D114" s="11">
        <v>0.67100000000000004</v>
      </c>
      <c r="E114">
        <v>0.90300000000000002</v>
      </c>
      <c r="F114">
        <v>5</v>
      </c>
      <c r="G114">
        <v>21</v>
      </c>
      <c r="H114">
        <v>214</v>
      </c>
      <c r="I114" s="2"/>
    </row>
    <row r="115" spans="1:9">
      <c r="C115" s="1" t="s">
        <v>108</v>
      </c>
      <c r="D115" s="12">
        <f>SUM(D107*F107,D108*F108,D109*F109,D110*F110,D111*F111,D112*F112)/F115</f>
        <v>0.65585294117647053</v>
      </c>
      <c r="E115" s="12">
        <f>SUM(E107*G107,E108*G108,E109*G109,E110*G110,E111*G111,E112*G112)/G115</f>
        <v>0.96370669745958426</v>
      </c>
      <c r="F115" s="1">
        <f>SUM(F107:F112)</f>
        <v>34</v>
      </c>
      <c r="G115" s="1">
        <f>SUM(G107:G112)</f>
        <v>433</v>
      </c>
      <c r="H115" s="1">
        <f>SUM(H107:H112)</f>
        <v>4812</v>
      </c>
    </row>
    <row r="116" spans="1:9">
      <c r="C116" s="1" t="s">
        <v>76</v>
      </c>
      <c r="D116" s="12">
        <f>SUM(D115*F115,D105*F105)/F116</f>
        <v>0.78939344262295097</v>
      </c>
      <c r="E116" s="12">
        <f>SUM(E115*G115,E105*G105)/G116</f>
        <v>0.9759413654618474</v>
      </c>
      <c r="F116" s="1">
        <f>SUM(F115,F105)</f>
        <v>122</v>
      </c>
      <c r="G116" s="1">
        <f>SUM(G115,G105)</f>
        <v>1245</v>
      </c>
      <c r="H116" s="1">
        <f>H115+H105</f>
        <v>13490</v>
      </c>
      <c r="I116" s="2"/>
    </row>
    <row r="117" spans="1:9">
      <c r="C117" s="1"/>
      <c r="H117" s="1"/>
      <c r="I117" s="2"/>
    </row>
    <row r="119" spans="1:9">
      <c r="C119" s="1" t="s">
        <v>0</v>
      </c>
      <c r="D119" s="1" t="s">
        <v>1</v>
      </c>
      <c r="E119" s="1" t="s">
        <v>2</v>
      </c>
      <c r="F119" s="1" t="s">
        <v>3</v>
      </c>
      <c r="G119" s="1" t="s">
        <v>4</v>
      </c>
      <c r="H119" s="1" t="s">
        <v>5</v>
      </c>
      <c r="I119" s="1"/>
    </row>
    <row r="120" spans="1:9">
      <c r="A120" t="s">
        <v>100</v>
      </c>
      <c r="B120" t="s">
        <v>110</v>
      </c>
      <c r="C120" t="s">
        <v>58</v>
      </c>
      <c r="D120" s="11">
        <v>0.59599999999999997</v>
      </c>
      <c r="E120">
        <v>0.94799999999999995</v>
      </c>
      <c r="F120">
        <v>4</v>
      </c>
      <c r="G120">
        <v>31</v>
      </c>
      <c r="H120">
        <v>134</v>
      </c>
      <c r="I120" s="2"/>
    </row>
    <row r="121" spans="1:9">
      <c r="A121" t="s">
        <v>100</v>
      </c>
      <c r="B121" t="s">
        <v>37</v>
      </c>
      <c r="C121" t="s">
        <v>63</v>
      </c>
      <c r="D121" s="11">
        <v>0.80600000000000005</v>
      </c>
      <c r="E121">
        <v>0.97799999999999998</v>
      </c>
      <c r="F121">
        <v>11</v>
      </c>
      <c r="G121">
        <v>93</v>
      </c>
      <c r="H121">
        <v>939</v>
      </c>
      <c r="I121" s="2"/>
    </row>
    <row r="122" spans="1:9">
      <c r="C122" s="1" t="s">
        <v>100</v>
      </c>
      <c r="D122" s="12">
        <f>SUM(D120*F120,D121*F121)/F122</f>
        <v>0.75</v>
      </c>
      <c r="E122" s="12">
        <f>SUM(E120*G120,E121*G121)/G122</f>
        <v>0.97049999999999992</v>
      </c>
      <c r="F122" s="1">
        <f>SUM(F120:F121)</f>
        <v>15</v>
      </c>
      <c r="G122" s="1">
        <f>SUM(G120:G121)</f>
        <v>124</v>
      </c>
      <c r="H122" s="1">
        <f>SUM(H120:H121)</f>
        <v>1073</v>
      </c>
      <c r="I122" s="2"/>
    </row>
    <row r="123" spans="1:9">
      <c r="C123" s="1"/>
      <c r="D123" s="11"/>
      <c r="F123" s="1"/>
      <c r="G123" s="1"/>
      <c r="H123" s="1"/>
      <c r="I123" s="2"/>
    </row>
    <row r="124" spans="1:9">
      <c r="A124" t="s">
        <v>116</v>
      </c>
      <c r="B124" t="s">
        <v>117</v>
      </c>
      <c r="C124" t="s">
        <v>59</v>
      </c>
      <c r="D124" s="11">
        <v>0.83299999999999996</v>
      </c>
      <c r="E124">
        <v>0.97799999999999998</v>
      </c>
      <c r="F124">
        <v>17</v>
      </c>
      <c r="G124">
        <v>96</v>
      </c>
      <c r="H124">
        <v>355</v>
      </c>
      <c r="I124" s="2"/>
    </row>
    <row r="125" spans="1:9">
      <c r="A125" t="s">
        <v>116</v>
      </c>
      <c r="B125" t="s">
        <v>118</v>
      </c>
      <c r="C125" t="s">
        <v>60</v>
      </c>
      <c r="D125" s="11">
        <v>0.73899999999999999</v>
      </c>
      <c r="E125">
        <v>0.89400000000000002</v>
      </c>
      <c r="F125">
        <v>5</v>
      </c>
      <c r="G125">
        <v>11</v>
      </c>
      <c r="H125">
        <v>50</v>
      </c>
      <c r="I125" s="2"/>
    </row>
    <row r="126" spans="1:9">
      <c r="A126" t="s">
        <v>116</v>
      </c>
      <c r="B126" t="s">
        <v>119</v>
      </c>
      <c r="C126" t="s">
        <v>62</v>
      </c>
      <c r="D126" s="11">
        <v>0.61799999999999999</v>
      </c>
      <c r="E126">
        <v>0.96599999999999997</v>
      </c>
      <c r="F126">
        <v>12</v>
      </c>
      <c r="G126">
        <v>94</v>
      </c>
      <c r="H126">
        <v>1208</v>
      </c>
      <c r="I126" s="2"/>
    </row>
    <row r="127" spans="1:9">
      <c r="A127" t="s">
        <v>116</v>
      </c>
      <c r="B127" t="s">
        <v>120</v>
      </c>
      <c r="C127" t="s">
        <v>64</v>
      </c>
      <c r="D127" s="11">
        <v>0.749</v>
      </c>
      <c r="E127">
        <v>0.96899999999999997</v>
      </c>
      <c r="F127">
        <v>11</v>
      </c>
      <c r="G127">
        <v>53</v>
      </c>
      <c r="H127">
        <v>323</v>
      </c>
      <c r="I127" s="2"/>
    </row>
    <row r="128" spans="1:9">
      <c r="A128" t="s">
        <v>116</v>
      </c>
      <c r="B128" t="s">
        <v>88</v>
      </c>
      <c r="C128" t="s">
        <v>54</v>
      </c>
      <c r="D128" s="11">
        <v>0.78400000000000003</v>
      </c>
      <c r="E128">
        <v>0.97599999999999998</v>
      </c>
      <c r="F128">
        <v>27</v>
      </c>
      <c r="G128">
        <v>146</v>
      </c>
      <c r="H128">
        <v>1649</v>
      </c>
      <c r="I128" s="2"/>
    </row>
    <row r="129" spans="1:9">
      <c r="C129" t="s">
        <v>55</v>
      </c>
      <c r="D129" s="11">
        <v>0.73899999999999999</v>
      </c>
      <c r="E129">
        <v>0.97199999999999998</v>
      </c>
      <c r="F129">
        <v>23</v>
      </c>
      <c r="G129">
        <v>128</v>
      </c>
      <c r="H129">
        <v>1472</v>
      </c>
      <c r="I129" s="2"/>
    </row>
    <row r="130" spans="1:9">
      <c r="C130" t="s">
        <v>56</v>
      </c>
      <c r="D130" s="11">
        <v>0.442</v>
      </c>
      <c r="E130">
        <v>0.94699999999999995</v>
      </c>
      <c r="F130">
        <v>3</v>
      </c>
      <c r="G130">
        <v>57</v>
      </c>
      <c r="H130">
        <v>991</v>
      </c>
      <c r="I130" s="2"/>
    </row>
    <row r="131" spans="1:9">
      <c r="C131" t="s">
        <v>57</v>
      </c>
      <c r="D131" s="11">
        <v>9.2999999999999999E-2</v>
      </c>
      <c r="E131">
        <v>0.93300000000000005</v>
      </c>
      <c r="F131">
        <v>5</v>
      </c>
      <c r="G131">
        <v>48</v>
      </c>
      <c r="H131">
        <v>750</v>
      </c>
      <c r="I131" s="2"/>
    </row>
    <row r="132" spans="1:9">
      <c r="C132" s="1" t="s">
        <v>116</v>
      </c>
      <c r="D132" s="12">
        <f>SUM(D124*F124,D125*F125,D126*F126,D127*F127,D128*F128)/F132</f>
        <v>0.7594305555555555</v>
      </c>
      <c r="E132" s="12">
        <f>SUM(E124*G124,E125*G125,E126*G126,E127*G127,E128*G128)/G132</f>
        <v>0.97094750000000007</v>
      </c>
      <c r="F132" s="1">
        <f>SUM(F124:F128)</f>
        <v>72</v>
      </c>
      <c r="G132" s="1">
        <f>SUM(G124:G128)</f>
        <v>400</v>
      </c>
      <c r="H132" s="1">
        <f>SUM(H124:H128)</f>
        <v>3585</v>
      </c>
      <c r="I132" s="2"/>
    </row>
    <row r="133" spans="1:9">
      <c r="C133" s="1"/>
      <c r="D133" s="11"/>
      <c r="F133" s="1"/>
      <c r="G133" s="1"/>
      <c r="H133" s="1"/>
      <c r="I133" s="2"/>
    </row>
    <row r="134" spans="1:9">
      <c r="A134" t="s">
        <v>107</v>
      </c>
      <c r="B134" t="s">
        <v>65</v>
      </c>
      <c r="C134" t="s">
        <v>48</v>
      </c>
      <c r="D134" s="11">
        <v>0.109</v>
      </c>
      <c r="E134">
        <v>0.94599999999999995</v>
      </c>
      <c r="F134">
        <v>2</v>
      </c>
      <c r="G134">
        <v>38</v>
      </c>
      <c r="H134">
        <v>310</v>
      </c>
      <c r="I134" s="2"/>
    </row>
    <row r="135" spans="1:9">
      <c r="A135" t="s">
        <v>107</v>
      </c>
      <c r="B135" t="s">
        <v>66</v>
      </c>
      <c r="C135" t="s">
        <v>49</v>
      </c>
      <c r="D135" s="11">
        <v>0.77500000000000002</v>
      </c>
      <c r="E135">
        <v>0.90600000000000003</v>
      </c>
      <c r="F135">
        <v>5</v>
      </c>
      <c r="G135">
        <v>13</v>
      </c>
      <c r="H135">
        <v>84</v>
      </c>
      <c r="I135" s="2"/>
    </row>
    <row r="136" spans="1:9">
      <c r="A136" t="s">
        <v>107</v>
      </c>
      <c r="B136" t="s">
        <v>67</v>
      </c>
      <c r="C136" t="s">
        <v>50</v>
      </c>
      <c r="D136" s="11">
        <v>0.72699999999999998</v>
      </c>
      <c r="E136">
        <v>0.95799999999999996</v>
      </c>
      <c r="F136">
        <v>5</v>
      </c>
      <c r="G136">
        <v>39</v>
      </c>
      <c r="H136">
        <v>208</v>
      </c>
      <c r="I136" s="2"/>
    </row>
    <row r="137" spans="1:9">
      <c r="A137" t="s">
        <v>107</v>
      </c>
      <c r="B137" t="s">
        <v>68</v>
      </c>
      <c r="C137" t="s">
        <v>51</v>
      </c>
      <c r="D137" s="11">
        <v>0.84499999999999997</v>
      </c>
      <c r="E137">
        <v>0.97699999999999998</v>
      </c>
      <c r="F137">
        <v>10</v>
      </c>
      <c r="G137">
        <v>77</v>
      </c>
      <c r="H137">
        <v>379</v>
      </c>
      <c r="I137" s="2"/>
    </row>
    <row r="138" spans="1:9">
      <c r="A138" t="s">
        <v>107</v>
      </c>
      <c r="B138" t="s">
        <v>92</v>
      </c>
      <c r="C138" t="s">
        <v>52</v>
      </c>
      <c r="D138" s="11">
        <v>0.50700000000000001</v>
      </c>
      <c r="E138">
        <v>0.96199999999999997</v>
      </c>
      <c r="F138">
        <v>5</v>
      </c>
      <c r="G138">
        <v>41</v>
      </c>
      <c r="H138">
        <v>181</v>
      </c>
      <c r="I138" s="2"/>
    </row>
    <row r="139" spans="1:9">
      <c r="A139" t="s">
        <v>107</v>
      </c>
      <c r="B139" t="s">
        <v>69</v>
      </c>
      <c r="C139" t="s">
        <v>53</v>
      </c>
      <c r="D139" s="11">
        <v>0.76200000000000001</v>
      </c>
      <c r="E139">
        <v>0.93300000000000005</v>
      </c>
      <c r="F139">
        <v>7</v>
      </c>
      <c r="G139">
        <v>48</v>
      </c>
      <c r="H139" s="4">
        <v>328</v>
      </c>
      <c r="I139" s="2"/>
    </row>
    <row r="140" spans="1:9">
      <c r="A140" t="s">
        <v>107</v>
      </c>
      <c r="B140" t="s">
        <v>57</v>
      </c>
      <c r="C140" t="s">
        <v>61</v>
      </c>
      <c r="D140" s="11">
        <v>0.34100000000000003</v>
      </c>
      <c r="E140">
        <v>0.95399999999999996</v>
      </c>
      <c r="F140">
        <v>3</v>
      </c>
      <c r="G140">
        <v>42</v>
      </c>
      <c r="H140">
        <v>584</v>
      </c>
      <c r="I140" s="2"/>
    </row>
    <row r="141" spans="1:9">
      <c r="C141" s="1" t="s">
        <v>108</v>
      </c>
      <c r="D141" s="12">
        <f>SUM(D134*F134,D135*F135,D136*F136,D137*F137,D138*F138,D139*F139,D140*F140)/F141</f>
        <v>0.67756756756756753</v>
      </c>
      <c r="E141" s="12">
        <f>SUM(E134*G134,E135*G135,E136*G136,E137*G137,E138*G138,E139*G139,E140*G140)/G141</f>
        <v>0.95507046979865773</v>
      </c>
      <c r="F141" s="1">
        <f>SUM(F134:F140)</f>
        <v>37</v>
      </c>
      <c r="G141" s="1">
        <f>SUM(G134:G140)</f>
        <v>298</v>
      </c>
      <c r="H141" s="1">
        <f>SUM(H134:H140)</f>
        <v>2074</v>
      </c>
      <c r="I141" s="2"/>
    </row>
    <row r="142" spans="1:9">
      <c r="C142" s="1" t="s">
        <v>76</v>
      </c>
      <c r="D142" s="12">
        <f>SUM(D141*F141,D132*F132,D122*F122)/F142</f>
        <v>0.73386290322580638</v>
      </c>
      <c r="E142" s="12">
        <f>SUM(E141*G141,E132*G132,E122*G122)/G142</f>
        <v>0.96512408759124091</v>
      </c>
      <c r="F142" s="1">
        <f>SUM(F141,F132,F122)</f>
        <v>124</v>
      </c>
      <c r="G142" s="1">
        <f>SUM(G141,G132,G122)</f>
        <v>822</v>
      </c>
      <c r="H142" s="1">
        <f>H141+H132+H122</f>
        <v>6732</v>
      </c>
      <c r="I142" s="2"/>
    </row>
    <row r="143" spans="1:9">
      <c r="C143" s="1"/>
      <c r="H143" s="1"/>
      <c r="I143" s="2"/>
    </row>
    <row r="144" spans="1:9">
      <c r="C144" s="1" t="s">
        <v>133</v>
      </c>
    </row>
    <row r="145" spans="1:8">
      <c r="C145" s="1" t="s">
        <v>0</v>
      </c>
      <c r="D145" s="1" t="s">
        <v>1</v>
      </c>
      <c r="E145" s="1" t="s">
        <v>2</v>
      </c>
      <c r="F145" s="1" t="s">
        <v>3</v>
      </c>
      <c r="G145" s="1" t="s">
        <v>4</v>
      </c>
      <c r="H145" s="1" t="s">
        <v>5</v>
      </c>
    </row>
    <row r="146" spans="1:8">
      <c r="A146" t="s">
        <v>107</v>
      </c>
      <c r="B146" t="s">
        <v>66</v>
      </c>
      <c r="C146" t="s">
        <v>125</v>
      </c>
      <c r="D146" s="11">
        <v>0.49199999999999999</v>
      </c>
      <c r="E146" s="11">
        <v>0.82899999999999996</v>
      </c>
      <c r="F146">
        <v>2</v>
      </c>
      <c r="G146">
        <v>7</v>
      </c>
      <c r="H146">
        <v>46</v>
      </c>
    </row>
    <row r="147" spans="1:8">
      <c r="A147" t="s">
        <v>107</v>
      </c>
      <c r="B147" t="s">
        <v>92</v>
      </c>
      <c r="C147" t="s">
        <v>126</v>
      </c>
      <c r="D147" s="11">
        <v>0.55000000000000004</v>
      </c>
      <c r="E147" s="11">
        <v>0.92100000000000004</v>
      </c>
      <c r="F147">
        <v>3</v>
      </c>
      <c r="G147">
        <v>28</v>
      </c>
      <c r="H147">
        <v>329</v>
      </c>
    </row>
    <row r="148" spans="1:8">
      <c r="A148" t="s">
        <v>107</v>
      </c>
      <c r="B148" t="s">
        <v>92</v>
      </c>
      <c r="C148" t="s">
        <v>127</v>
      </c>
      <c r="D148" s="11">
        <v>0.70899999999999996</v>
      </c>
      <c r="E148" s="11">
        <v>0.95899999999999996</v>
      </c>
      <c r="F148">
        <v>7</v>
      </c>
      <c r="G148">
        <v>58</v>
      </c>
      <c r="H148">
        <v>621</v>
      </c>
    </row>
    <row r="149" spans="1:8">
      <c r="A149" t="s">
        <v>107</v>
      </c>
      <c r="B149" t="s">
        <v>69</v>
      </c>
      <c r="C149" t="s">
        <v>128</v>
      </c>
      <c r="D149" s="11">
        <v>0.55100000000000005</v>
      </c>
      <c r="E149" s="11">
        <v>0.82199999999999995</v>
      </c>
      <c r="F149">
        <v>3</v>
      </c>
      <c r="G149">
        <v>10</v>
      </c>
      <c r="H149">
        <v>78</v>
      </c>
    </row>
    <row r="150" spans="1:8">
      <c r="C150" s="1" t="s">
        <v>139</v>
      </c>
      <c r="D150" s="12">
        <f>SUM(D146*F146,D147*F147,D148*F148,D149*F149)/F150</f>
        <v>0.6166666666666667</v>
      </c>
      <c r="E150" s="12">
        <f>SUM(E146*G146,E147*G147,E148*G148,E149*G149)/G150</f>
        <v>0.92653398058252423</v>
      </c>
      <c r="F150" s="1">
        <f>SUM(F146:F149)</f>
        <v>15</v>
      </c>
      <c r="G150" s="1">
        <f>SUM(G146:G149)</f>
        <v>103</v>
      </c>
      <c r="H150" s="1">
        <f>SUM(H146:H149)</f>
        <v>1074</v>
      </c>
    </row>
    <row r="153" spans="1:8">
      <c r="D153" s="14" t="s">
        <v>132</v>
      </c>
      <c r="E153" s="14"/>
      <c r="F153" s="14"/>
      <c r="G153" s="14"/>
      <c r="H153" s="14"/>
    </row>
    <row r="154" spans="1:8">
      <c r="C154" s="1"/>
      <c r="D154" s="5" t="s">
        <v>72</v>
      </c>
      <c r="E154" s="5" t="s">
        <v>74</v>
      </c>
      <c r="F154" s="5" t="s">
        <v>73</v>
      </c>
      <c r="G154" s="9" t="s">
        <v>140</v>
      </c>
      <c r="H154" s="7" t="s">
        <v>129</v>
      </c>
    </row>
    <row r="155" spans="1:8">
      <c r="C155" s="1" t="s">
        <v>65</v>
      </c>
      <c r="D155">
        <f>H60</f>
        <v>79</v>
      </c>
      <c r="E155">
        <f>H85</f>
        <v>309</v>
      </c>
      <c r="F155">
        <f>H107</f>
        <v>259</v>
      </c>
      <c r="G155">
        <f>H155</f>
        <v>310</v>
      </c>
      <c r="H155">
        <f>H134</f>
        <v>310</v>
      </c>
    </row>
    <row r="156" spans="1:8">
      <c r="C156" s="1" t="s">
        <v>69</v>
      </c>
      <c r="D156">
        <f>H65</f>
        <v>8019</v>
      </c>
      <c r="E156">
        <f>H91</f>
        <v>4916</v>
      </c>
      <c r="F156">
        <f>H111</f>
        <v>1263</v>
      </c>
      <c r="G156">
        <f>H156+H149</f>
        <v>406</v>
      </c>
      <c r="H156">
        <f>H139</f>
        <v>328</v>
      </c>
    </row>
    <row r="157" spans="1:8">
      <c r="C157" s="1" t="s">
        <v>68</v>
      </c>
      <c r="D157">
        <f>H62</f>
        <v>2507</v>
      </c>
      <c r="E157">
        <f>H89</f>
        <v>2072</v>
      </c>
      <c r="F157">
        <f>H110</f>
        <v>1048</v>
      </c>
      <c r="G157">
        <f>H157</f>
        <v>379</v>
      </c>
      <c r="H157">
        <f>H137</f>
        <v>379</v>
      </c>
    </row>
    <row r="158" spans="1:8">
      <c r="C158" s="1" t="s">
        <v>70</v>
      </c>
      <c r="D158">
        <f>H63</f>
        <v>7042</v>
      </c>
      <c r="E158">
        <f>H90</f>
        <v>3384</v>
      </c>
      <c r="F158">
        <f>H112</f>
        <v>1071</v>
      </c>
      <c r="G158">
        <f>H158+SUM(H147:H148)</f>
        <v>1131</v>
      </c>
      <c r="H158">
        <f>H138</f>
        <v>181</v>
      </c>
    </row>
    <row r="159" spans="1:8">
      <c r="C159" s="1" t="s">
        <v>66</v>
      </c>
      <c r="D159">
        <f>H61</f>
        <v>4929</v>
      </c>
      <c r="E159">
        <f>H86</f>
        <v>2748</v>
      </c>
      <c r="F159">
        <f>H108</f>
        <v>45</v>
      </c>
      <c r="G159">
        <f>H159+H146</f>
        <v>130</v>
      </c>
      <c r="H159">
        <f>H135</f>
        <v>84</v>
      </c>
    </row>
    <row r="160" spans="1:8">
      <c r="C160" s="1" t="s">
        <v>67</v>
      </c>
      <c r="D160">
        <f>H64</f>
        <v>4519</v>
      </c>
      <c r="E160">
        <f>SUM(H87:H88)</f>
        <v>3175</v>
      </c>
      <c r="F160">
        <f>H109</f>
        <v>1126</v>
      </c>
      <c r="G160">
        <f>H160</f>
        <v>208</v>
      </c>
      <c r="H160">
        <f>H136</f>
        <v>208</v>
      </c>
    </row>
    <row r="162" spans="3:8">
      <c r="C162" s="1" t="s">
        <v>76</v>
      </c>
      <c r="D162">
        <f>SUM(D155:D160)</f>
        <v>27095</v>
      </c>
      <c r="E162">
        <f>SUM(E155:E160)</f>
        <v>16604</v>
      </c>
      <c r="F162">
        <f>SUM(F155:F160)</f>
        <v>4812</v>
      </c>
      <c r="G162">
        <f>SUM(G155:G160)</f>
        <v>2564</v>
      </c>
      <c r="H162">
        <f>SUM(H155:H160)</f>
        <v>1490</v>
      </c>
    </row>
    <row r="163" spans="3:8">
      <c r="C163" s="1" t="s">
        <v>78</v>
      </c>
      <c r="D163">
        <f>D162-D160</f>
        <v>22576</v>
      </c>
      <c r="E163">
        <f>E162-E160</f>
        <v>13429</v>
      </c>
      <c r="F163">
        <f>F162-F160</f>
        <v>3686</v>
      </c>
      <c r="G163">
        <f>G162-G160</f>
        <v>2356</v>
      </c>
      <c r="H163">
        <f>H162-H160</f>
        <v>1282</v>
      </c>
    </row>
    <row r="164" spans="3:8">
      <c r="C164" s="1"/>
    </row>
    <row r="165" spans="3:8">
      <c r="C165" s="1"/>
    </row>
    <row r="166" spans="3:8">
      <c r="C166" s="1"/>
    </row>
    <row r="167" spans="3:8">
      <c r="C167" t="s">
        <v>102</v>
      </c>
    </row>
    <row r="169" spans="3:8">
      <c r="C169" s="1" t="s">
        <v>71</v>
      </c>
      <c r="D169" s="14" t="s">
        <v>77</v>
      </c>
      <c r="E169" s="14"/>
      <c r="F169" s="14"/>
      <c r="G169" s="14"/>
      <c r="H169" s="14"/>
    </row>
    <row r="170" spans="3:8">
      <c r="D170" s="1" t="s">
        <v>73</v>
      </c>
      <c r="E170" s="1" t="s">
        <v>72</v>
      </c>
      <c r="F170" s="1" t="s">
        <v>74</v>
      </c>
      <c r="G170" s="9" t="s">
        <v>130</v>
      </c>
      <c r="H170" s="1" t="s">
        <v>129</v>
      </c>
    </row>
    <row r="171" spans="3:8">
      <c r="C171" s="1" t="s">
        <v>65</v>
      </c>
      <c r="D171" s="2">
        <f t="shared" ref="D171:D176" si="2">F155/$F$162</f>
        <v>5.3823773898586863E-2</v>
      </c>
      <c r="E171" s="2">
        <f t="shared" ref="E171:E176" si="3">D155/$D$162</f>
        <v>2.915667097250415E-3</v>
      </c>
      <c r="F171" s="2">
        <f t="shared" ref="F171:F176" si="4">E155/$E$162</f>
        <v>1.8609973500361358E-2</v>
      </c>
      <c r="G171" s="10">
        <f t="shared" ref="G171:G176" si="5">G155/$G$162</f>
        <v>0.12090483619344773</v>
      </c>
      <c r="H171" s="2">
        <f t="shared" ref="H171:H176" si="6">H155/$H$162</f>
        <v>0.20805369127516779</v>
      </c>
    </row>
    <row r="172" spans="3:8">
      <c r="C172" s="1" t="s">
        <v>69</v>
      </c>
      <c r="D172" s="2">
        <f t="shared" si="2"/>
        <v>0.26246882793017456</v>
      </c>
      <c r="E172" s="2">
        <f t="shared" si="3"/>
        <v>0.29595866396014026</v>
      </c>
      <c r="F172" s="2">
        <f t="shared" si="4"/>
        <v>0.29607323536497232</v>
      </c>
      <c r="G172" s="10">
        <f t="shared" si="5"/>
        <v>0.15834633385335414</v>
      </c>
      <c r="H172" s="2">
        <f t="shared" si="6"/>
        <v>0.22013422818791947</v>
      </c>
    </row>
    <row r="173" spans="3:8">
      <c r="C173" s="1" t="s">
        <v>68</v>
      </c>
      <c r="D173" s="2">
        <f t="shared" si="2"/>
        <v>0.21778886118038238</v>
      </c>
      <c r="E173" s="2">
        <f t="shared" si="3"/>
        <v>9.2526296364642921E-2</v>
      </c>
      <c r="F173" s="2">
        <f t="shared" si="4"/>
        <v>0.12478920741989882</v>
      </c>
      <c r="G173" s="10">
        <f t="shared" si="5"/>
        <v>0.14781591263650545</v>
      </c>
      <c r="H173" s="2">
        <f t="shared" si="6"/>
        <v>0.25436241610738253</v>
      </c>
    </row>
    <row r="174" spans="3:8">
      <c r="C174" s="1" t="s">
        <v>70</v>
      </c>
      <c r="D174" s="2">
        <f t="shared" si="2"/>
        <v>0.22256857855361595</v>
      </c>
      <c r="E174" s="2">
        <f t="shared" si="3"/>
        <v>0.25990035061819522</v>
      </c>
      <c r="F174" s="2">
        <f t="shared" si="4"/>
        <v>0.20380631173211275</v>
      </c>
      <c r="G174" s="10">
        <f t="shared" si="5"/>
        <v>0.44110764430577221</v>
      </c>
      <c r="H174" s="2">
        <f t="shared" si="6"/>
        <v>0.12147651006711409</v>
      </c>
    </row>
    <row r="175" spans="3:8">
      <c r="C175" s="1" t="s">
        <v>66</v>
      </c>
      <c r="D175" s="2">
        <f t="shared" si="2"/>
        <v>9.3516209476309231E-3</v>
      </c>
      <c r="E175" s="2">
        <f t="shared" si="3"/>
        <v>0.18191548256135817</v>
      </c>
      <c r="F175" s="2">
        <f t="shared" si="4"/>
        <v>0.1655022886051554</v>
      </c>
      <c r="G175" s="10">
        <f t="shared" si="5"/>
        <v>5.0702028081123243E-2</v>
      </c>
      <c r="H175" s="2">
        <f t="shared" si="6"/>
        <v>5.6375838926174496E-2</v>
      </c>
    </row>
    <row r="176" spans="3:8">
      <c r="C176" s="1" t="s">
        <v>67</v>
      </c>
      <c r="D176" s="2">
        <f t="shared" si="2"/>
        <v>0.2339983374896093</v>
      </c>
      <c r="E176" s="2">
        <f t="shared" si="3"/>
        <v>0.16678353939841298</v>
      </c>
      <c r="F176" s="2">
        <f t="shared" si="4"/>
        <v>0.1912189833774994</v>
      </c>
      <c r="G176" s="10">
        <f t="shared" si="5"/>
        <v>8.1123244929797195E-2</v>
      </c>
      <c r="H176" s="2">
        <f t="shared" si="6"/>
        <v>0.1395973154362416</v>
      </c>
    </row>
    <row r="177" spans="3:8">
      <c r="C177" s="1"/>
      <c r="D177" s="2"/>
      <c r="E177" s="2"/>
      <c r="F177" s="2"/>
      <c r="G177" s="2"/>
    </row>
    <row r="178" spans="3:8">
      <c r="C178" s="1"/>
      <c r="D178" s="2">
        <f>SUM(D171:D176)</f>
        <v>1</v>
      </c>
      <c r="E178" s="2">
        <f>SUM(E171:E176)</f>
        <v>0.99999999999999989</v>
      </c>
      <c r="F178" s="2">
        <f>SUM(F171:F176)</f>
        <v>1</v>
      </c>
      <c r="G178" s="2">
        <f>SUM(G171:G176)</f>
        <v>1</v>
      </c>
      <c r="H178" s="2">
        <f>SUM(H171:H176)</f>
        <v>1</v>
      </c>
    </row>
    <row r="179" spans="3:8">
      <c r="C179" s="1"/>
      <c r="D179" s="14"/>
      <c r="E179" s="14"/>
      <c r="F179" s="14"/>
      <c r="G179" s="14"/>
    </row>
    <row r="180" spans="3:8">
      <c r="D180" s="1"/>
      <c r="E180" s="1"/>
      <c r="F180" s="1"/>
      <c r="G180" s="1"/>
    </row>
    <row r="181" spans="3:8">
      <c r="D181" s="14"/>
      <c r="E181" s="14"/>
      <c r="F181" s="14"/>
      <c r="G181" s="14"/>
      <c r="H181" s="14"/>
    </row>
    <row r="182" spans="3:8">
      <c r="C182" s="1"/>
      <c r="D182" s="8"/>
      <c r="E182" s="8"/>
      <c r="F182" s="8"/>
      <c r="G182" s="9"/>
      <c r="H182" s="8"/>
    </row>
    <row r="183" spans="3:8">
      <c r="C183" s="1"/>
    </row>
    <row r="184" spans="3:8">
      <c r="C184" s="1"/>
    </row>
    <row r="185" spans="3:8">
      <c r="C185" s="1"/>
    </row>
    <row r="186" spans="3:8">
      <c r="C186" s="1"/>
    </row>
    <row r="187" spans="3:8">
      <c r="C187" s="1"/>
    </row>
    <row r="188" spans="3:8">
      <c r="C188" s="1"/>
    </row>
    <row r="190" spans="3:8">
      <c r="C190" s="1"/>
    </row>
    <row r="191" spans="3:8">
      <c r="C191" s="1"/>
    </row>
  </sheetData>
  <mergeCells count="9">
    <mergeCell ref="K9:O9"/>
    <mergeCell ref="Q9:U9"/>
    <mergeCell ref="Y9:AC9"/>
    <mergeCell ref="D181:H181"/>
    <mergeCell ref="D9:G9"/>
    <mergeCell ref="D179:G179"/>
    <mergeCell ref="D153:H153"/>
    <mergeCell ref="D169:H169"/>
    <mergeCell ref="Y48:AD48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CORBA-NS metrics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Silva Filho</dc:creator>
  <cp:lastModifiedBy>Roberto Silveira Silva Filho</cp:lastModifiedBy>
  <dcterms:created xsi:type="dcterms:W3CDTF">2009-02-24T05:34:20Z</dcterms:created>
  <dcterms:modified xsi:type="dcterms:W3CDTF">2009-07-21T04:52:06Z</dcterms:modified>
</cp:coreProperties>
</file>