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408" yWindow="-72" windowWidth="10356" windowHeight="8496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25725"/>
</workbook>
</file>

<file path=xl/calcChain.xml><?xml version="1.0" encoding="utf-8"?>
<calcChain xmlns="http://schemas.openxmlformats.org/spreadsheetml/2006/main">
  <c r="C242" i="1"/>
  <c r="D242"/>
  <c r="E242"/>
  <c r="F242"/>
  <c r="B242"/>
  <c r="B149"/>
  <c r="C149"/>
  <c r="D149"/>
  <c r="E149"/>
  <c r="B150"/>
  <c r="C150"/>
  <c r="D150"/>
  <c r="E150"/>
  <c r="B151"/>
  <c r="C151"/>
  <c r="D151"/>
  <c r="E151"/>
  <c r="B152"/>
  <c r="C152"/>
  <c r="D152"/>
  <c r="E152"/>
  <c r="B153"/>
  <c r="C153"/>
  <c r="D153"/>
  <c r="E153"/>
  <c r="B154"/>
  <c r="C154"/>
  <c r="D154"/>
  <c r="E154"/>
  <c r="B155"/>
  <c r="C155"/>
  <c r="D155"/>
  <c r="E155"/>
  <c r="C148"/>
  <c r="D148"/>
  <c r="D157" s="1"/>
  <c r="E148"/>
  <c r="B148"/>
  <c r="B157" s="1"/>
  <c r="E157" l="1"/>
  <c r="C157"/>
  <c r="O148"/>
  <c r="O149"/>
  <c r="O150"/>
  <c r="O151"/>
  <c r="O152"/>
  <c r="O147"/>
  <c r="B70" l="1"/>
  <c r="C70"/>
  <c r="D70"/>
  <c r="E70"/>
  <c r="F70"/>
  <c r="G70"/>
  <c r="H70"/>
  <c r="B68"/>
  <c r="C68"/>
  <c r="D68"/>
  <c r="E68"/>
  <c r="F68"/>
  <c r="G68"/>
  <c r="H68"/>
  <c r="B69"/>
  <c r="C69"/>
  <c r="D69"/>
  <c r="E69"/>
  <c r="F69"/>
  <c r="G69"/>
  <c r="H69"/>
  <c r="C67"/>
  <c r="D67"/>
  <c r="E67"/>
  <c r="F67"/>
  <c r="G67"/>
  <c r="H67"/>
  <c r="B67"/>
  <c r="G72" l="1"/>
  <c r="E72"/>
  <c r="C72"/>
  <c r="H72"/>
  <c r="F72"/>
  <c r="D72"/>
  <c r="B72"/>
  <c r="B78"/>
  <c r="C78"/>
  <c r="D78"/>
  <c r="E78"/>
  <c r="F78"/>
  <c r="G78"/>
  <c r="H78"/>
  <c r="B79"/>
  <c r="C79"/>
  <c r="D79"/>
  <c r="E79"/>
  <c r="F79"/>
  <c r="G79"/>
  <c r="H79"/>
  <c r="C77"/>
  <c r="D77"/>
  <c r="E77"/>
  <c r="F77"/>
  <c r="G77"/>
  <c r="H77"/>
  <c r="B77"/>
  <c r="H81" l="1"/>
  <c r="F81"/>
  <c r="D81"/>
  <c r="B81"/>
  <c r="G81"/>
  <c r="E81"/>
  <c r="C81"/>
  <c r="B86"/>
  <c r="C86"/>
  <c r="D86"/>
  <c r="E86"/>
  <c r="F86"/>
  <c r="G86"/>
  <c r="H86"/>
  <c r="C225" l="1"/>
  <c r="D225"/>
  <c r="E225"/>
  <c r="F225"/>
  <c r="B225"/>
  <c r="F44"/>
  <c r="E44"/>
  <c r="D44"/>
  <c r="C44"/>
  <c r="B44"/>
  <c r="F43"/>
  <c r="E43"/>
  <c r="D43"/>
  <c r="C43"/>
  <c r="B43"/>
  <c r="F42"/>
  <c r="E42"/>
  <c r="D42"/>
  <c r="C42"/>
  <c r="B42"/>
  <c r="F41"/>
  <c r="E41"/>
  <c r="D41"/>
  <c r="C41"/>
  <c r="B41"/>
  <c r="F40"/>
  <c r="E40"/>
  <c r="D40"/>
  <c r="C40"/>
  <c r="B40"/>
  <c r="F39"/>
  <c r="E39"/>
  <c r="D39"/>
  <c r="C39"/>
  <c r="B39"/>
  <c r="F38"/>
  <c r="E38"/>
  <c r="D38"/>
  <c r="C38"/>
  <c r="B38"/>
  <c r="F37"/>
  <c r="E37"/>
  <c r="D37"/>
  <c r="C37"/>
  <c r="B37"/>
  <c r="F36"/>
  <c r="E36"/>
  <c r="D36"/>
  <c r="C36"/>
  <c r="B36"/>
  <c r="C235"/>
  <c r="D235"/>
  <c r="E235"/>
  <c r="F235"/>
  <c r="B235"/>
  <c r="G38" l="1"/>
  <c r="B48" s="1"/>
  <c r="G40"/>
  <c r="B50" s="1"/>
  <c r="G42"/>
  <c r="C48" s="1"/>
  <c r="E48" s="1"/>
  <c r="G44"/>
  <c r="C50" s="1"/>
  <c r="D50" s="1"/>
  <c r="D48"/>
  <c r="E50"/>
  <c r="G37"/>
  <c r="B47" s="1"/>
  <c r="G39"/>
  <c r="B49" s="1"/>
  <c r="G41"/>
  <c r="C47" s="1"/>
  <c r="G43"/>
  <c r="C49" s="1"/>
  <c r="K166"/>
  <c r="K167"/>
  <c r="K168"/>
  <c r="K169"/>
  <c r="K170"/>
  <c r="K165"/>
  <c r="E166"/>
  <c r="E167"/>
  <c r="E168"/>
  <c r="E169"/>
  <c r="E170"/>
  <c r="E165"/>
  <c r="D49" l="1"/>
  <c r="E49"/>
  <c r="D47"/>
  <c r="E47"/>
  <c r="H115" l="1"/>
  <c r="G115"/>
  <c r="F115"/>
  <c r="E115"/>
  <c r="D115"/>
  <c r="C115"/>
  <c r="B115"/>
  <c r="H114"/>
  <c r="G114"/>
  <c r="F114"/>
  <c r="E114"/>
  <c r="D114"/>
  <c r="C114"/>
  <c r="B114"/>
  <c r="H113"/>
  <c r="G113"/>
  <c r="F113"/>
  <c r="E113"/>
  <c r="D113"/>
  <c r="C113"/>
  <c r="B113"/>
  <c r="H106"/>
  <c r="G106"/>
  <c r="F106"/>
  <c r="E106"/>
  <c r="D106"/>
  <c r="C106"/>
  <c r="B106"/>
  <c r="H105"/>
  <c r="G105"/>
  <c r="F105"/>
  <c r="E105"/>
  <c r="D105"/>
  <c r="C105"/>
  <c r="B105"/>
  <c r="H104"/>
  <c r="G104"/>
  <c r="F104"/>
  <c r="E104"/>
  <c r="D104"/>
  <c r="C104"/>
  <c r="B104"/>
  <c r="C117" l="1"/>
  <c r="E117"/>
  <c r="G117"/>
  <c r="C108"/>
  <c r="E108"/>
  <c r="G108"/>
  <c r="B117"/>
  <c r="D117"/>
  <c r="F117"/>
  <c r="H117"/>
  <c r="B108"/>
  <c r="D108"/>
  <c r="F108"/>
  <c r="H108"/>
  <c r="F28" l="1"/>
  <c r="F27"/>
  <c r="F26"/>
  <c r="F25"/>
  <c r="E28"/>
  <c r="E27"/>
  <c r="E26"/>
  <c r="E25"/>
  <c r="D28"/>
  <c r="D27"/>
  <c r="D26"/>
  <c r="D25"/>
  <c r="C28"/>
  <c r="C27"/>
  <c r="C26"/>
  <c r="C25"/>
  <c r="B28"/>
  <c r="G28" s="1"/>
  <c r="B27"/>
  <c r="G27" s="1"/>
  <c r="B26"/>
  <c r="G26" s="1"/>
  <c r="B25"/>
  <c r="G25" s="1"/>
  <c r="F24"/>
  <c r="E24"/>
  <c r="D24"/>
  <c r="C24"/>
  <c r="B24"/>
  <c r="F21"/>
  <c r="F20"/>
  <c r="F19"/>
  <c r="F18"/>
  <c r="E21"/>
  <c r="E20"/>
  <c r="E19"/>
  <c r="E18"/>
  <c r="D21"/>
  <c r="D20"/>
  <c r="D19"/>
  <c r="D18"/>
  <c r="C21"/>
  <c r="C20"/>
  <c r="C19"/>
  <c r="C18"/>
  <c r="B21"/>
  <c r="G21" s="1"/>
  <c r="B20"/>
  <c r="B19"/>
  <c r="G19" s="1"/>
  <c r="B18"/>
  <c r="F17"/>
  <c r="E17"/>
  <c r="D17"/>
  <c r="C17"/>
  <c r="B17"/>
  <c r="A6"/>
  <c r="B6"/>
  <c r="C6"/>
  <c r="D6"/>
  <c r="E6"/>
  <c r="F6"/>
  <c r="G6"/>
  <c r="H6"/>
  <c r="A7"/>
  <c r="B7"/>
  <c r="C7"/>
  <c r="D7"/>
  <c r="E7"/>
  <c r="F7"/>
  <c r="G7"/>
  <c r="H7"/>
  <c r="A8"/>
  <c r="B8"/>
  <c r="C8"/>
  <c r="D8"/>
  <c r="E8"/>
  <c r="F8"/>
  <c r="G8"/>
  <c r="H8"/>
  <c r="A9"/>
  <c r="B9"/>
  <c r="C9"/>
  <c r="D9"/>
  <c r="E9"/>
  <c r="F9"/>
  <c r="G9"/>
  <c r="H9"/>
  <c r="B5"/>
  <c r="C5"/>
  <c r="D5"/>
  <c r="E5"/>
  <c r="F5"/>
  <c r="G5"/>
  <c r="A5"/>
  <c r="G18" l="1"/>
  <c r="G20"/>
  <c r="I9"/>
  <c r="I8"/>
  <c r="I7"/>
  <c r="I6"/>
  <c r="B87" l="1"/>
  <c r="C87"/>
  <c r="D87"/>
  <c r="E87"/>
  <c r="F87"/>
  <c r="G87"/>
  <c r="H87"/>
  <c r="B88"/>
  <c r="C88"/>
  <c r="D88"/>
  <c r="E88"/>
  <c r="F88"/>
  <c r="G88"/>
  <c r="H88"/>
  <c r="B89"/>
  <c r="C89"/>
  <c r="D89"/>
  <c r="E89"/>
  <c r="F89"/>
  <c r="G89"/>
  <c r="H89"/>
  <c r="B91" l="1"/>
  <c r="G91"/>
  <c r="D91"/>
  <c r="H91"/>
  <c r="E91"/>
  <c r="C91"/>
  <c r="F91"/>
  <c r="B96" l="1"/>
  <c r="C96"/>
  <c r="C95"/>
  <c r="B95"/>
  <c r="D96" l="1"/>
  <c r="H96"/>
  <c r="G96"/>
  <c r="G97"/>
  <c r="E96"/>
  <c r="G95"/>
  <c r="H95"/>
  <c r="G99" l="1"/>
  <c r="F96"/>
  <c r="F95"/>
  <c r="D95"/>
  <c r="E95"/>
  <c r="E97" l="1"/>
  <c r="E99" s="1"/>
  <c r="D97" l="1"/>
  <c r="D99" s="1"/>
  <c r="C97"/>
  <c r="C99" s="1"/>
  <c r="B97"/>
  <c r="B99" s="1"/>
  <c r="H97" l="1"/>
  <c r="H99" s="1"/>
  <c r="F97" l="1"/>
  <c r="F99" s="1"/>
</calcChain>
</file>

<file path=xl/sharedStrings.xml><?xml version="1.0" encoding="utf-8"?>
<sst xmlns="http://schemas.openxmlformats.org/spreadsheetml/2006/main" count="215" uniqueCount="114">
  <si>
    <t>Analysis of Trade-offs using multiple metrics</t>
  </si>
  <si>
    <t>API Size</t>
  </si>
  <si>
    <t>CORBA-NS</t>
  </si>
  <si>
    <t>Siena</t>
  </si>
  <si>
    <t>YANCEES</t>
  </si>
  <si>
    <t>TOTAL</t>
  </si>
  <si>
    <t>Build from Scratch</t>
  </si>
  <si>
    <t>JavaSpaces</t>
  </si>
  <si>
    <t>YANCEES (Cli+Serv)</t>
  </si>
  <si>
    <t>YANCEES (Server)</t>
  </si>
  <si>
    <t>YANCEES (Client)</t>
  </si>
  <si>
    <t>Domain</t>
  </si>
  <si>
    <t>Adaptation</t>
  </si>
  <si>
    <t>Middleware</t>
  </si>
  <si>
    <t>Total</t>
  </si>
  <si>
    <t>Case Study Size (LOC)</t>
  </si>
  <si>
    <t>BFS</t>
  </si>
  <si>
    <t>YANCEES (Client+Server)</t>
  </si>
  <si>
    <t>EDEM</t>
  </si>
  <si>
    <t>IMPROMPTU</t>
  </si>
  <si>
    <t>CASSIUS</t>
  </si>
  <si>
    <t>Average Cyclomatic Complexity of each case study</t>
  </si>
  <si>
    <t>Dev Effort (EDEM+IMPROMPTU+CASSIUS) with YANCEES CBR component reuse (LOC*CC)</t>
  </si>
  <si>
    <t>Notification</t>
  </si>
  <si>
    <t>Protocol</t>
  </si>
  <si>
    <t>Publicatoin</t>
  </si>
  <si>
    <t>Routing</t>
  </si>
  <si>
    <t>AVERAGE</t>
  </si>
  <si>
    <t>JavaSpaces is the outlier. It has a higher development effort due to the many mismatches that</t>
  </si>
  <si>
    <t>it had throughout the case study. For example, the lack of push notification, the fact it does not</t>
  </si>
  <si>
    <t>include tuples in notifications, and the lack of numeric comparators.</t>
  </si>
  <si>
    <t>YANCEES (client+Server) has a API Size/Development Effort comparable to Siena</t>
  </si>
  <si>
    <t xml:space="preserve">YANCEES is an outlier in text subscriptions. It highly benefited from the use of XML subscriptions in CASSIUS. </t>
  </si>
  <si>
    <t>Otherwise, it would be compatible with Siena and JavaSpaces in terms of development effort.</t>
  </si>
  <si>
    <t>Concern Diffusion Over Components (CDC)</t>
  </si>
  <si>
    <t>CDC</t>
  </si>
  <si>
    <t>DOSC</t>
  </si>
  <si>
    <t>YANCEES(Client&amp;Server)</t>
  </si>
  <si>
    <t>YANCEES(Server)</t>
  </si>
  <si>
    <t>YANCEES(Client)</t>
  </si>
  <si>
    <t>AVR</t>
  </si>
  <si>
    <t>Modularity</t>
  </si>
  <si>
    <t>Development effort</t>
  </si>
  <si>
    <t>TASK</t>
  </si>
  <si>
    <t>Account Creation</t>
  </si>
  <si>
    <t>FilterAndPull</t>
  </si>
  <si>
    <t>Browsing Task</t>
  </si>
  <si>
    <t>StateFilter</t>
  </si>
  <si>
    <t>EventFilter</t>
  </si>
  <si>
    <t>Pattern</t>
  </si>
  <si>
    <t>Rule</t>
  </si>
  <si>
    <t>CASSIUS Performance Benchmark</t>
  </si>
  <si>
    <t>EDEM Performance Benchmark</t>
  </si>
  <si>
    <t>IMPROMPTU Performance Benchmark</t>
  </si>
  <si>
    <t>JavaSpaces has a very small API but due to mismatches (lack of features), it performs worse</t>
  </si>
  <si>
    <t>CORBA-NS API Size is bigger than the others, but due to higher development effort, it performs worse</t>
  </si>
  <si>
    <t>YANCEES(Client+Server)</t>
  </si>
  <si>
    <t>Domain (reusing  CBR)</t>
  </si>
  <si>
    <t xml:space="preserve">Performance is poor as the development effort increases, the exception is YANCEES. </t>
  </si>
  <si>
    <t>This comes from the fact that in YANCEES, the distribution aspect is reused, hence, there is no</t>
  </si>
  <si>
    <t xml:space="preserve">extra performance penanty of RMI. Note that Siena is used as a black box and as an in-proces component, hence, its performance is </t>
  </si>
  <si>
    <t xml:space="preserve">better than YANCEES. </t>
  </si>
  <si>
    <t>API Size does not correlate well with client-side code modularity</t>
  </si>
  <si>
    <t>YANCEES was designed for flexibilty, this correlates well with modularity</t>
  </si>
  <si>
    <t>1) Both complexity and code length have the same overall characteristic (or shape)</t>
  </si>
  <si>
    <t>2) The ability of YANCEES to match the application requirements can reduce complexity and code size</t>
  </si>
  <si>
    <t>3) API size and dev effort grow together, but semantic mismatches (JavaSpaces) can have a much deeper impact in both complexity and length</t>
  </si>
  <si>
    <t>Performance</t>
  </si>
  <si>
    <t>Overall, YANCEES is more modular and reduces development effort OVER SUCCESSIVE REUSES</t>
  </si>
  <si>
    <t>(O) CORBA-NS</t>
  </si>
  <si>
    <t>(O) Siena</t>
  </si>
  <si>
    <t>(O) YANCEES</t>
  </si>
  <si>
    <t>(O) JavaSpaces</t>
  </si>
  <si>
    <t>(T) CORBA-NS</t>
  </si>
  <si>
    <t>(T) Siena</t>
  </si>
  <si>
    <t>(T) YANCEES</t>
  </si>
  <si>
    <t>(T) JavaSpaces</t>
  </si>
  <si>
    <t>Task complexity: Text-based subscription (CASSIUS)</t>
  </si>
  <si>
    <t>Task complexity: Object-based subscription (EDEM)</t>
  </si>
  <si>
    <t xml:space="preserve">Task complexity: </t>
  </si>
  <si>
    <t>Object-based</t>
  </si>
  <si>
    <t>Text-based</t>
  </si>
  <si>
    <t>Ratio</t>
  </si>
  <si>
    <t>Diff</t>
  </si>
  <si>
    <t>(2) YANCEES' ability to process XML made a difference with respect to CASSIUS case study</t>
  </si>
  <si>
    <t xml:space="preserve">Comparing the two charts, we have that: </t>
  </si>
  <si>
    <t>(3) The total task development effort using YANCEES is comparable to the other infrastructures as Siena.</t>
  </si>
  <si>
    <t>CORBA-NS is the outlyer for all cases due to the complexity of its API.</t>
  </si>
  <si>
    <t>API Task Complexity (LOC*CC)</t>
  </si>
  <si>
    <t>TOTAL - Extension</t>
  </si>
  <si>
    <t>Dev. Effort EDEM Benchmark (LOC*CC)</t>
  </si>
  <si>
    <t>Common Tasks Complexity using OO</t>
  </si>
  <si>
    <t>Common Tasks Complexity using textual subscription</t>
  </si>
  <si>
    <t>I don’t think the API size actually impacts the</t>
  </si>
  <si>
    <t>total development effort. What matters most is</t>
  </si>
  <si>
    <t xml:space="preserve">the semantic match that must exist between </t>
  </si>
  <si>
    <t>provided and required features</t>
  </si>
  <si>
    <t>CHANGE IMPACT per concerns and  infrastructures (CDC) - Infrastructure FLEXIBILITY</t>
  </si>
  <si>
    <t>Client Code Size (CDC) &amp; Modularity (DOSC)</t>
  </si>
  <si>
    <t>Dev. Effort CASSIUS Benchmark (LOC*CC)</t>
  </si>
  <si>
    <t>Dev. Effort IMPROMPTU Benchmark (LOC*CC)</t>
  </si>
  <si>
    <t>Domain (reusing CBR)</t>
  </si>
  <si>
    <t>MODULARITY (DOSC)</t>
  </si>
  <si>
    <t>Infrastructure</t>
  </si>
  <si>
    <t>Average Degree of Scattering over Components</t>
  </si>
  <si>
    <t>YANCEES(CB/TB core)</t>
  </si>
  <si>
    <t>YANCEES Core Plugins</t>
  </si>
  <si>
    <t>YANCEES (core)</t>
  </si>
  <si>
    <t>Event (avr case)</t>
  </si>
  <si>
    <t>Event (worst case)</t>
  </si>
  <si>
    <t>Subscription (avr case)</t>
  </si>
  <si>
    <t>Subscription (worst case)</t>
  </si>
  <si>
    <t>TOTAL (avr case)</t>
  </si>
  <si>
    <t>GRAND TOTAL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</si>
</sst>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1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NumberFormat="1" applyFont="1"/>
    <xf numFmtId="2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center"/>
    </xf>
    <xf numFmtId="10" fontId="0" fillId="0" borderId="0" xfId="0" applyNumberFormat="1"/>
    <xf numFmtId="0" fontId="1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Task Complexity (EDEM Programmatic</a:t>
            </a:r>
            <a:r>
              <a:rPr lang="en-US" sz="1400" baseline="0"/>
              <a:t> </a:t>
            </a:r>
            <a:r>
              <a:rPr lang="en-US" sz="1400"/>
              <a:t>Subscription)</a:t>
            </a:r>
            <a:br>
              <a:rPr lang="en-US" sz="1400"/>
            </a:br>
            <a:r>
              <a:rPr lang="en-US" sz="1400"/>
              <a:t>vs</a:t>
            </a:r>
            <a:r>
              <a:rPr lang="en-US" sz="1400" baseline="0"/>
              <a:t> Total API Size</a:t>
            </a:r>
            <a:endParaRPr lang="en-US" sz="14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1176379069038009"/>
                  <c:y val="-2.364865913344109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Sheet1!$G$18</c:f>
              <c:numCache>
                <c:formatCode>General</c:formatCode>
                <c:ptCount val="1"/>
                <c:pt idx="0">
                  <c:v>842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Sheet1!$G$19</c:f>
              <c:numCache>
                <c:formatCode>General</c:formatCode>
                <c:ptCount val="1"/>
                <c:pt idx="0">
                  <c:v>203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Sheet1!$A$20</c:f>
              <c:strCache>
                <c:ptCount val="1"/>
                <c:pt idx="0">
                  <c:v>YANCEES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Sheet1!$G$20</c:f>
              <c:numCache>
                <c:formatCode>General</c:formatCode>
                <c:ptCount val="1"/>
                <c:pt idx="0">
                  <c:v>191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Sheet1!$G$21</c:f>
              <c:numCache>
                <c:formatCode>General</c:formatCode>
                <c:ptCount val="1"/>
                <c:pt idx="0">
                  <c:v>215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79824768"/>
        <c:axId val="79863808"/>
      </c:scatterChart>
      <c:valAx>
        <c:axId val="79824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API Common tasks development effort (LOC*CC)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863808"/>
        <c:crosses val="autoZero"/>
        <c:crossBetween val="midCat"/>
      </c:valAx>
      <c:valAx>
        <c:axId val="798638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9824768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Development effort vs Performance (EDEM)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22377633608431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Sheet1!$E$235</c:f>
              <c:numCache>
                <c:formatCode>General</c:formatCode>
                <c:ptCount val="1"/>
                <c:pt idx="0">
                  <c:v>40</c:v>
                </c:pt>
              </c:numCache>
            </c:numRef>
          </c:xVal>
          <c:yVal>
            <c:numRef>
              <c:f>Sheet1!$E$91</c:f>
              <c:numCache>
                <c:formatCode>0</c:formatCode>
                <c:ptCount val="1"/>
                <c:pt idx="0">
                  <c:v>10166.396726601277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Sheet1!$C$235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Sheet1!$C$91</c:f>
              <c:numCache>
                <c:formatCode>0</c:formatCode>
                <c:ptCount val="1"/>
                <c:pt idx="0">
                  <c:v>8852.2076089457514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1.159708476683646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Sheet1!$D$235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Sheet1!$F$91</c:f>
              <c:numCache>
                <c:formatCode>0</c:formatCode>
                <c:ptCount val="1"/>
                <c:pt idx="0">
                  <c:v>12044.861318284748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020543459481612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Sheet1!$F$235</c:f>
              <c:numCache>
                <c:formatCode>General</c:formatCode>
                <c:ptCount val="1"/>
                <c:pt idx="0">
                  <c:v>85</c:v>
                </c:pt>
              </c:numCache>
            </c:numRef>
          </c:xVal>
          <c:yVal>
            <c:numRef>
              <c:f>Sheet1!$D$91</c:f>
              <c:numCache>
                <c:formatCode>0</c:formatCode>
                <c:ptCount val="1"/>
                <c:pt idx="0">
                  <c:v>10767.000340055969</c:v>
                </c:pt>
              </c:numCache>
            </c:numRef>
          </c:yVal>
        </c:ser>
        <c:axId val="83310080"/>
        <c:axId val="83312000"/>
      </c:scatterChart>
      <c:valAx>
        <c:axId val="83310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312000"/>
        <c:crosses val="autoZero"/>
        <c:crossBetween val="midCat"/>
      </c:valAx>
      <c:valAx>
        <c:axId val="833120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Effrot (LOC*CC)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3310080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Client Code Modularity vs Total Development Effort (CASSIUS+EDEM+IMPROMPTU)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7.3987965613029005E-2"/>
                  <c:y val="-3.9954445119353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Sheet1!$K$167</c:f>
              <c:numCache>
                <c:formatCode>0.00</c:formatCode>
                <c:ptCount val="1"/>
                <c:pt idx="0">
                  <c:v>0.71</c:v>
                </c:pt>
              </c:numCache>
            </c:numRef>
          </c:xVal>
          <c:yVal>
            <c:numRef>
              <c:f>Sheet1!$E$99</c:f>
              <c:numCache>
                <c:formatCode>0</c:formatCode>
                <c:ptCount val="1"/>
                <c:pt idx="0">
                  <c:v>17347.200023987978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2.24358964921976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Sheet1!$K$165</c:f>
              <c:numCache>
                <c:formatCode>0.00</c:formatCode>
                <c:ptCount val="1"/>
                <c:pt idx="0">
                  <c:v>0.71</c:v>
                </c:pt>
              </c:numCache>
            </c:numRef>
          </c:xVal>
          <c:yVal>
            <c:numRef>
              <c:f>Sheet1!$C$99</c:f>
              <c:numCache>
                <c:formatCode>0</c:formatCode>
                <c:ptCount val="1"/>
                <c:pt idx="0">
                  <c:v>13735.663742923432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2285901798138868E-3"/>
                  <c:y val="1.49572643281316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Sheet1!$K$170</c:f>
              <c:numCache>
                <c:formatCode>0.00</c:formatCode>
                <c:ptCount val="1"/>
                <c:pt idx="0">
                  <c:v>0.64</c:v>
                </c:pt>
              </c:numCache>
            </c:numRef>
          </c:xVal>
          <c:yVal>
            <c:numRef>
              <c:f>Sheet1!$H$99</c:f>
              <c:numCache>
                <c:formatCode>0</c:formatCode>
                <c:ptCount val="1"/>
                <c:pt idx="0">
                  <c:v>5396.6664100713979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9.8434020569711914E-2"/>
                  <c:y val="1.86965804101647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Sheet1!$K$166</c:f>
              <c:numCache>
                <c:formatCode>0.00</c:formatCode>
                <c:ptCount val="1"/>
                <c:pt idx="0">
                  <c:v>0.71333333333333337</c:v>
                </c:pt>
              </c:numCache>
            </c:numRef>
          </c:xVal>
          <c:yVal>
            <c:numRef>
              <c:f>Sheet1!$D$99</c:f>
              <c:numCache>
                <c:formatCode>0</c:formatCode>
                <c:ptCount val="1"/>
                <c:pt idx="0">
                  <c:v>16149.782231709924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1.5600131258697209E-2"/>
                  <c:y val="3.196349720861527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Sheet1!$K$168</c:f>
              <c:numCache>
                <c:formatCode>0.00</c:formatCode>
                <c:ptCount val="1"/>
                <c:pt idx="0">
                  <c:v>0.60666666666666669</c:v>
                </c:pt>
              </c:numCache>
            </c:numRef>
          </c:xVal>
          <c:yVal>
            <c:numRef>
              <c:f>Sheet1!$F$99</c:f>
              <c:numCache>
                <c:formatCode>0</c:formatCode>
                <c:ptCount val="1"/>
                <c:pt idx="0">
                  <c:v>12919.882673589264</c:v>
                </c:pt>
              </c:numCache>
            </c:numRef>
          </c:yVal>
        </c:ser>
        <c:axId val="83403136"/>
        <c:axId val="83405056"/>
      </c:scatterChart>
      <c:valAx>
        <c:axId val="8340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client</a:t>
                </a:r>
                <a:r>
                  <a:rPr lang="en-US" baseline="0"/>
                  <a:t> code m</a:t>
                </a:r>
                <a:r>
                  <a:rPr lang="en-US"/>
                  <a:t>odularity (Degree of Scattering of Concerns)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405056"/>
        <c:crosses val="autoZero"/>
        <c:crossBetween val="midCat"/>
      </c:valAx>
      <c:valAx>
        <c:axId val="834050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Development Effort (LOC*CC)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340313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Task Complexity (CASSIUS &amp; EDEM - textual and OO) </a:t>
            </a:r>
            <a:br>
              <a:rPr lang="en-US" sz="1400"/>
            </a:br>
            <a:r>
              <a:rPr lang="en-US" sz="1400"/>
              <a:t>vs API size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Sheet1!$A$37</c:f>
              <c:strCache>
                <c:ptCount val="1"/>
                <c:pt idx="0">
                  <c:v>(O) 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70067936114448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(O) 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Sheet1!$G$37</c:f>
              <c:numCache>
                <c:formatCode>General</c:formatCode>
                <c:ptCount val="1"/>
                <c:pt idx="0">
                  <c:v>842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Sheet1!$A$38</c:f>
              <c:strCache>
                <c:ptCount val="1"/>
                <c:pt idx="0">
                  <c:v>(O) 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(O) 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Sheet1!$G$38</c:f>
              <c:numCache>
                <c:formatCode>General</c:formatCode>
                <c:ptCount val="1"/>
                <c:pt idx="0">
                  <c:v>203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Sheet1!$A$39</c:f>
              <c:strCache>
                <c:ptCount val="1"/>
                <c:pt idx="0">
                  <c:v>(O) YANCEES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296296012766984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(O) YANCEES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Sheet1!$G$39</c:f>
              <c:numCache>
                <c:formatCode>General</c:formatCode>
                <c:ptCount val="1"/>
                <c:pt idx="0">
                  <c:v>191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Sheet1!$A$40</c:f>
              <c:strCache>
                <c:ptCount val="1"/>
                <c:pt idx="0">
                  <c:v>(O) 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(O) 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Sheet1!$G$40</c:f>
              <c:numCache>
                <c:formatCode>General</c:formatCode>
                <c:ptCount val="1"/>
                <c:pt idx="0">
                  <c:v>215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Sheet1!$A$41</c:f>
              <c:strCache>
                <c:ptCount val="1"/>
                <c:pt idx="0">
                  <c:v>(T) 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6.3405789564339003E-3"/>
                  <c:y val="-1.70067936114448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(T) CORBA-NS 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Sheet1!$G$41</c:f>
              <c:numCache>
                <c:formatCode>General</c:formatCode>
                <c:ptCount val="1"/>
                <c:pt idx="0">
                  <c:v>2447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5"/>
          <c:order val="5"/>
          <c:tx>
            <c:strRef>
              <c:f>Sheet1!$A$42</c:f>
              <c:strCache>
                <c:ptCount val="1"/>
                <c:pt idx="0">
                  <c:v>(T) 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(T) 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Sheet1!$G$42</c:f>
              <c:numCache>
                <c:formatCode>General</c:formatCode>
                <c:ptCount val="1"/>
                <c:pt idx="0">
                  <c:v>1013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6"/>
          <c:order val="6"/>
          <c:tx>
            <c:strRef>
              <c:f>Sheet1!$A$43</c:f>
              <c:strCache>
                <c:ptCount val="1"/>
                <c:pt idx="0">
                  <c:v>(T) YANCEES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7306383759843601E-2"/>
                  <c:y val="4.14587617106820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(T) YANCEES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Sheet1!$G$43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7"/>
          <c:order val="7"/>
          <c:tx>
            <c:strRef>
              <c:f>Sheet1!$A$44</c:f>
              <c:strCache>
                <c:ptCount val="1"/>
                <c:pt idx="0">
                  <c:v>(T) JavaSpaces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(T) 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Sheet1!$G$44</c:f>
              <c:numCache>
                <c:formatCode>0</c:formatCode>
                <c:ptCount val="1"/>
                <c:pt idx="0">
                  <c:v>1147.3999999999999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3503744"/>
        <c:axId val="83542784"/>
      </c:scatterChart>
      <c:valAx>
        <c:axId val="83503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API Common tasks development effort (LOC*CC)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542784"/>
        <c:crosses val="autoZero"/>
        <c:crossBetween val="midCat"/>
      </c:valAx>
      <c:valAx>
        <c:axId val="835427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503744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Development effort vs Performance (CASSIUS)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1829044725298851"/>
                  <c:y val="8.158190326510699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Sheet1!$E$225</c:f>
              <c:numCache>
                <c:formatCode>General</c:formatCode>
                <c:ptCount val="1"/>
                <c:pt idx="0">
                  <c:v>279</c:v>
                </c:pt>
              </c:numCache>
            </c:numRef>
          </c:xVal>
          <c:yVal>
            <c:numRef>
              <c:f>Sheet1!$E$81</c:f>
              <c:numCache>
                <c:formatCode>0.00</c:formatCode>
                <c:ptCount val="1"/>
                <c:pt idx="0">
                  <c:v>7460.89530777656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0437376290152853"/>
                  <c:y val="1.27118728892785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Sheet1!$C$225</c:f>
              <c:numCache>
                <c:formatCode>General</c:formatCode>
                <c:ptCount val="1"/>
                <c:pt idx="0">
                  <c:v>272</c:v>
                </c:pt>
              </c:numCache>
            </c:numRef>
          </c:xVal>
          <c:yVal>
            <c:numRef>
              <c:f>Sheet1!$C$81</c:f>
              <c:numCache>
                <c:formatCode>0.00</c:formatCode>
                <c:ptCount val="1"/>
                <c:pt idx="0">
                  <c:v>5599.1440000000002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5.3346589927447917E-2"/>
                  <c:y val="9.50871447265078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Sheet1!$D$225</c:f>
              <c:numCache>
                <c:formatCode>General</c:formatCode>
                <c:ptCount val="1"/>
                <c:pt idx="0">
                  <c:v>277</c:v>
                </c:pt>
              </c:numCache>
            </c:numRef>
          </c:xVal>
          <c:yVal>
            <c:numRef>
              <c:f>Sheet1!$F$81</c:f>
              <c:numCache>
                <c:formatCode>0.00</c:formatCode>
                <c:ptCount val="1"/>
                <c:pt idx="0">
                  <c:v>4222.9616766503641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5308170155349801"/>
                  <c:y val="-4.0792544536143831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Sheet1!$F$225</c:f>
              <c:numCache>
                <c:formatCode>General</c:formatCode>
                <c:ptCount val="1"/>
                <c:pt idx="0">
                  <c:v>205</c:v>
                </c:pt>
              </c:numCache>
            </c:numRef>
          </c:xVal>
          <c:yVal>
            <c:numRef>
              <c:f>Sheet1!$D$91</c:f>
              <c:numCache>
                <c:formatCode>0</c:formatCode>
                <c:ptCount val="1"/>
                <c:pt idx="0">
                  <c:v>10767.000340055969</c:v>
                </c:pt>
              </c:numCache>
            </c:numRef>
          </c:yVal>
        </c:ser>
        <c:axId val="83599744"/>
        <c:axId val="83601664"/>
      </c:scatterChart>
      <c:valAx>
        <c:axId val="835997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601664"/>
        <c:crosses val="autoZero"/>
        <c:crossBetween val="midCat"/>
      </c:valAx>
      <c:valAx>
        <c:axId val="836016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Effrot (LOC*CC)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599744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Client-side code</a:t>
            </a:r>
            <a:r>
              <a:rPr lang="en-US" sz="1400" baseline="0"/>
              <a:t> modularity </a:t>
            </a:r>
            <a:r>
              <a:rPr lang="en-US" sz="1400"/>
              <a:t>vs Performance (EDEM)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2.082660208514837E-3"/>
                  <c:y val="-2.49497161060230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Sheet1!$E$235</c:f>
              <c:numCache>
                <c:formatCode>General</c:formatCode>
                <c:ptCount val="1"/>
                <c:pt idx="0">
                  <c:v>40</c:v>
                </c:pt>
              </c:numCache>
            </c:numRef>
          </c:xVal>
          <c:yVal>
            <c:numRef>
              <c:f>Sheet1!$I$167</c:f>
              <c:numCache>
                <c:formatCode>0.00</c:formatCode>
                <c:ptCount val="1"/>
                <c:pt idx="0">
                  <c:v>0.77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2.54237203310688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Sheet1!$C$235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Sheet1!$I$165</c:f>
              <c:numCache>
                <c:formatCode>0.00</c:formatCode>
                <c:ptCount val="1"/>
                <c:pt idx="0">
                  <c:v>0.76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3194169533672579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Sheet1!$D$235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Sheet1!$I$168</c:f>
              <c:numCache>
                <c:formatCode>0.00</c:formatCode>
                <c:ptCount val="1"/>
                <c:pt idx="0">
                  <c:v>0.73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0205434594816122"/>
                  <c:y val="-2.542372033106888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Sheet1!$F$235</c:f>
              <c:numCache>
                <c:formatCode>General</c:formatCode>
                <c:ptCount val="1"/>
                <c:pt idx="0">
                  <c:v>85</c:v>
                </c:pt>
              </c:numCache>
            </c:numRef>
          </c:xVal>
          <c:yVal>
            <c:numRef>
              <c:f>Sheet1!$I$166</c:f>
              <c:numCache>
                <c:formatCode>0.00</c:formatCode>
                <c:ptCount val="1"/>
                <c:pt idx="0">
                  <c:v>0.75</c:v>
                </c:pt>
              </c:numCache>
            </c:numRef>
          </c:yVal>
        </c:ser>
        <c:axId val="83670912"/>
        <c:axId val="83685376"/>
      </c:scatterChart>
      <c:valAx>
        <c:axId val="83670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685376"/>
        <c:crosses val="autoZero"/>
        <c:crossBetween val="midCat"/>
      </c:valAx>
      <c:valAx>
        <c:axId val="836853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 Modularity (DOSC)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670912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Client-side code</a:t>
            </a:r>
            <a:r>
              <a:rPr lang="en-US" sz="1400" baseline="0"/>
              <a:t> modularity </a:t>
            </a:r>
            <a:r>
              <a:rPr lang="en-US" sz="1400"/>
              <a:t>vs Performance (CASSIUS)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136516133462539"/>
                  <c:y val="-1.78973649081259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Sheet1!$E$225</c:f>
              <c:numCache>
                <c:formatCode>General</c:formatCode>
                <c:ptCount val="1"/>
                <c:pt idx="0">
                  <c:v>279</c:v>
                </c:pt>
              </c:numCache>
            </c:numRef>
          </c:xVal>
          <c:yVal>
            <c:numRef>
              <c:f>Sheet1!$H$167</c:f>
              <c:numCache>
                <c:formatCode>0.00</c:formatCode>
                <c:ptCount val="1"/>
                <c:pt idx="0">
                  <c:v>0.72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9.973492899479397E-2"/>
                  <c:y val="2.44755188601217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Sheet1!$C$225</c:f>
              <c:numCache>
                <c:formatCode>General</c:formatCode>
                <c:ptCount val="1"/>
                <c:pt idx="0">
                  <c:v>272</c:v>
                </c:pt>
              </c:numCache>
            </c:numRef>
          </c:xVal>
          <c:yVal>
            <c:numRef>
              <c:f>Sheet1!$H$165</c:f>
              <c:numCache>
                <c:formatCode>0.00</c:formatCode>
                <c:ptCount val="1"/>
                <c:pt idx="0">
                  <c:v>0.71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2060968157509963"/>
                  <c:y val="-4.079574344388539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Sheet1!$D$225</c:f>
              <c:numCache>
                <c:formatCode>General</c:formatCode>
                <c:ptCount val="1"/>
                <c:pt idx="0">
                  <c:v>277</c:v>
                </c:pt>
              </c:numCache>
            </c:numRef>
          </c:xVal>
          <c:yVal>
            <c:numRef>
              <c:f>Sheet1!$H$168</c:f>
              <c:numCache>
                <c:formatCode>0.00</c:formatCode>
                <c:ptCount val="1"/>
                <c:pt idx="0">
                  <c:v>0.64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5540111850686536"/>
                  <c:y val="-2.44755188601217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Sheet1!$F$225</c:f>
              <c:numCache>
                <c:formatCode>General</c:formatCode>
                <c:ptCount val="1"/>
                <c:pt idx="0">
                  <c:v>205</c:v>
                </c:pt>
              </c:numCache>
            </c:numRef>
          </c:xVal>
          <c:yVal>
            <c:numRef>
              <c:f>Sheet1!$H$166</c:f>
              <c:numCache>
                <c:formatCode>0.00</c:formatCode>
                <c:ptCount val="1"/>
                <c:pt idx="0">
                  <c:v>0.73</c:v>
                </c:pt>
              </c:numCache>
            </c:numRef>
          </c:yVal>
        </c:ser>
        <c:axId val="83747584"/>
        <c:axId val="83749504"/>
      </c:scatterChart>
      <c:valAx>
        <c:axId val="83747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749504"/>
        <c:crosses val="autoZero"/>
        <c:crossBetween val="midCat"/>
      </c:valAx>
      <c:valAx>
        <c:axId val="837495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 Modularity (DOSC)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747584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Development effort vs Performance (IMPROMPTU)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22377633608431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Sheet1!$E$72</c:f>
              <c:numCache>
                <c:formatCode>0.00</c:formatCode>
                <c:ptCount val="1"/>
                <c:pt idx="0">
                  <c:v>3234.7532327391064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6.2624257740917108E-2"/>
                  <c:y val="5.907172995780592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Sheet1!$C$72</c:f>
              <c:numCache>
                <c:formatCode>0.00</c:formatCode>
                <c:ptCount val="1"/>
                <c:pt idx="0">
                  <c:v>2564.0965081226896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1.3916501720203804E-2"/>
                  <c:y val="2.953586497890295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Sheet1!$F$72</c:f>
              <c:numCache>
                <c:formatCode>0.00</c:formatCode>
                <c:ptCount val="1"/>
                <c:pt idx="0">
                  <c:v>2803.2443857934181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6931743759581294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Sheet1!$F$240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Sheet1!$D$67</c:f>
              <c:numCache>
                <c:formatCode>0.00</c:formatCode>
                <c:ptCount val="1"/>
                <c:pt idx="0">
                  <c:v>1706.9309722222222</c:v>
                </c:pt>
              </c:numCache>
            </c:numRef>
          </c:yVal>
        </c:ser>
        <c:axId val="83798272"/>
        <c:axId val="83825024"/>
      </c:scatterChart>
      <c:valAx>
        <c:axId val="83798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825024"/>
        <c:crosses val="autoZero"/>
        <c:crossBetween val="midCat"/>
      </c:valAx>
      <c:valAx>
        <c:axId val="8382502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Effrot (LOC*CC)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798272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Client-side code</a:t>
            </a:r>
            <a:r>
              <a:rPr lang="en-US" sz="1400" baseline="0"/>
              <a:t> modularity </a:t>
            </a:r>
            <a:r>
              <a:rPr lang="en-US" sz="1400"/>
              <a:t>vs Performance (IMPROMPTU)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1.1241965774487802E-2"/>
                  <c:y val="1.632386305101447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Sheet1!$J$167</c:f>
              <c:numCache>
                <c:formatCode>0.00</c:formatCode>
                <c:ptCount val="1"/>
                <c:pt idx="0">
                  <c:v>0.64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2.54237203310688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Sheet1!$J$165</c:f>
              <c:numCache>
                <c:formatCode>0.00</c:formatCode>
                <c:ptCount val="1"/>
                <c:pt idx="0">
                  <c:v>0.66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1.8348180543615606E-2"/>
                  <c:y val="4.12735791570375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Sheet1!$J$168</c:f>
              <c:numCache>
                <c:formatCode>0.00</c:formatCode>
                <c:ptCount val="1"/>
                <c:pt idx="0">
                  <c:v>0.45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6387962941593917"/>
                  <c:y val="3.4676306268156729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Sheet1!$F$240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Sheet1!$J$166</c:f>
              <c:numCache>
                <c:formatCode>0.00</c:formatCode>
                <c:ptCount val="1"/>
                <c:pt idx="0">
                  <c:v>0.66</c:v>
                </c:pt>
              </c:numCache>
            </c:numRef>
          </c:yVal>
        </c:ser>
        <c:axId val="83910656"/>
        <c:axId val="83912576"/>
      </c:scatterChart>
      <c:valAx>
        <c:axId val="83910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912576"/>
        <c:crosses val="autoZero"/>
        <c:crossBetween val="midCat"/>
      </c:valAx>
      <c:valAx>
        <c:axId val="839125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 Modularity (DOSC)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391065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Flexibility as Change Impact</a:t>
            </a:r>
            <a:r>
              <a:rPr lang="en-US" sz="1400" baseline="0"/>
              <a:t> (CDC) </a:t>
            </a:r>
            <a:br>
              <a:rPr lang="en-US" sz="1400" baseline="0"/>
            </a:br>
            <a:r>
              <a:rPr lang="en-US" sz="1400" baseline="0"/>
              <a:t>vs. </a:t>
            </a:r>
            <a:r>
              <a:rPr lang="en-US" sz="1400" b="1" i="0" u="none" strike="noStrike" baseline="0"/>
              <a:t>Avr. Infrastructure Modularity (DOSC)</a:t>
            </a:r>
            <a:endParaRPr lang="en-US" sz="14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5.1859849656495458E-3"/>
                  <c:y val="-9.619117150533191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Sheet1!$D$157</c:f>
              <c:numCache>
                <c:formatCode>0</c:formatCode>
                <c:ptCount val="1"/>
                <c:pt idx="0">
                  <c:v>131.25</c:v>
                </c:pt>
              </c:numCache>
            </c:numRef>
          </c:xVal>
          <c:yVal>
            <c:numRef>
              <c:f>Sheet1!$O$147</c:f>
              <c:numCache>
                <c:formatCode>0.00</c:formatCode>
                <c:ptCount val="1"/>
                <c:pt idx="0">
                  <c:v>0.93084573002754833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8.7190766435005493E-2"/>
                  <c:y val="1.76835119063338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Sheet1!$C$157</c:f>
              <c:numCache>
                <c:formatCode>0</c:formatCode>
                <c:ptCount val="1"/>
                <c:pt idx="0">
                  <c:v>90</c:v>
                </c:pt>
              </c:numCache>
            </c:numRef>
          </c:xVal>
          <c:yVal>
            <c:numRef>
              <c:f>Sheet1!$O$148</c:f>
              <c:numCache>
                <c:formatCode>0.00</c:formatCode>
                <c:ptCount val="1"/>
                <c:pt idx="0">
                  <c:v>0.78939344262295097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7.0467918996407848E-3"/>
                  <c:y val="-1.89832314315741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Sheet1!$B$157</c:f>
              <c:numCache>
                <c:formatCode>0</c:formatCode>
                <c:ptCount val="1"/>
                <c:pt idx="0">
                  <c:v>30</c:v>
                </c:pt>
              </c:numCache>
            </c:numRef>
          </c:xVal>
          <c:yVal>
            <c:numRef>
              <c:f>Sheet1!$O$150</c:f>
              <c:numCache>
                <c:formatCode>0.00</c:formatCode>
                <c:ptCount val="1"/>
                <c:pt idx="0">
                  <c:v>0.7212158273381295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4425908867417409"/>
                  <c:y val="-1.23387463709331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Sheet1!$E$157</c:f>
              <c:numCache>
                <c:formatCode>0</c:formatCode>
                <c:ptCount val="1"/>
                <c:pt idx="0">
                  <c:v>139</c:v>
                </c:pt>
              </c:numCache>
            </c:numRef>
          </c:xVal>
          <c:yVal>
            <c:numRef>
              <c:f>Sheet1!$O$149</c:f>
              <c:numCache>
                <c:formatCode>0.00</c:formatCode>
                <c:ptCount val="1"/>
                <c:pt idx="0">
                  <c:v>0.65703017241379313</c:v>
                </c:pt>
              </c:numCache>
            </c:numRef>
          </c:yVal>
        </c:ser>
        <c:axId val="83964288"/>
        <c:axId val="83966208"/>
      </c:scatterChart>
      <c:valAx>
        <c:axId val="83964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Change Impact (Concern</a:t>
                </a:r>
                <a:r>
                  <a:rPr lang="en-US" baseline="0"/>
                  <a:t> Diffusion over Components)</a:t>
                </a:r>
                <a:endParaRPr lang="en-US"/>
              </a:p>
            </c:rich>
          </c:tx>
          <c:layout/>
        </c:title>
        <c:numFmt formatCode="0" sourceLinked="1"/>
        <c:majorTickMark val="none"/>
        <c:tickLblPos val="nextTo"/>
        <c:crossAx val="83966208"/>
        <c:crosses val="autoZero"/>
        <c:crossBetween val="midCat"/>
      </c:valAx>
      <c:valAx>
        <c:axId val="83966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 sz="1000" b="1" i="0" baseline="0"/>
                  <a:t>Average Modularity (Degree of Scattering of Concerns)</a:t>
                </a:r>
                <a:endParaRPr lang="en-US" sz="1000"/>
              </a:p>
            </c:rich>
          </c:tx>
          <c:layout/>
        </c:title>
        <c:numFmt formatCode="0.00" sourceLinked="1"/>
        <c:majorTickMark val="none"/>
        <c:tickLblPos val="nextTo"/>
        <c:crossAx val="83964288"/>
        <c:crosses val="autoZero"/>
        <c:crossBetween val="midCat"/>
      </c:valAx>
    </c:plotArea>
    <c:plotVisOnly val="1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API Size vs Performance (CASSIUS)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1604093484168038"/>
                  <c:y val="-2.00372845964947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Sheet1!$E$225</c:f>
              <c:numCache>
                <c:formatCode>General</c:formatCode>
                <c:ptCount val="1"/>
                <c:pt idx="0">
                  <c:v>279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Sheet1!$C$225</c:f>
              <c:numCache>
                <c:formatCode>General</c:formatCode>
                <c:ptCount val="1"/>
                <c:pt idx="0">
                  <c:v>272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2741749708106084"/>
                  <c:y val="-2.47532468805601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Sheet1!$D$225</c:f>
              <c:numCache>
                <c:formatCode>General</c:formatCode>
                <c:ptCount val="1"/>
                <c:pt idx="0">
                  <c:v>277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2.2753124478760859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Sheet1!$F$225</c:f>
              <c:numCache>
                <c:formatCode>General</c:formatCode>
                <c:ptCount val="1"/>
                <c:pt idx="0">
                  <c:v>205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4028416"/>
        <c:axId val="84042880"/>
      </c:scatterChart>
      <c:valAx>
        <c:axId val="840284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042880"/>
        <c:crosses val="autoZero"/>
        <c:crossBetween val="midCat"/>
      </c:valAx>
      <c:valAx>
        <c:axId val="840428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402841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Task Complexity (CASSIUS textual subscription)</a:t>
            </a:r>
            <a:br>
              <a:rPr lang="en-US" sz="1400"/>
            </a:br>
            <a:r>
              <a:rPr lang="en-US" sz="1400"/>
              <a:t>vs  Total API Size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2.23642144393581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Sheet1!$G$25</c:f>
              <c:numCache>
                <c:formatCode>General</c:formatCode>
                <c:ptCount val="1"/>
                <c:pt idx="0">
                  <c:v>2447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Sheet1!$G$26</c:f>
              <c:numCache>
                <c:formatCode>General</c:formatCode>
                <c:ptCount val="1"/>
                <c:pt idx="0">
                  <c:v>1013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Sheet1!$A$20</c:f>
              <c:strCache>
                <c:ptCount val="1"/>
                <c:pt idx="0">
                  <c:v>YANCEES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Sheet1!$G$27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Sheet1!$G$28</c:f>
              <c:numCache>
                <c:formatCode>0</c:formatCode>
                <c:ptCount val="1"/>
                <c:pt idx="0">
                  <c:v>1147.3999999999999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2341248"/>
        <c:axId val="82359808"/>
      </c:scatterChart>
      <c:valAx>
        <c:axId val="823412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API Common tasks development effort (LOC*CC)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359808"/>
        <c:crosses val="autoZero"/>
        <c:crossBetween val="midCat"/>
      </c:valAx>
      <c:valAx>
        <c:axId val="823598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341248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API Size vs Performance (IMPROMPTU)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2.2751332894156238E-3"/>
                  <c:y val="-2.003728459649473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4.5504457372917079E-3"/>
                  <c:y val="-2.47532468805601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5.2896535451607439E-3"/>
                  <c:y val="4.149994526582021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Sheet1!$F$240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5230336"/>
        <c:axId val="85232256"/>
      </c:scatterChart>
      <c:valAx>
        <c:axId val="85230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232256"/>
        <c:crosses val="autoZero"/>
        <c:crossBetween val="midCat"/>
      </c:valAx>
      <c:valAx>
        <c:axId val="852322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23033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API Size vs Total Performance (EDEM+CASSIUS+IMPROMPTU)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2969280952893678"/>
                  <c:y val="-2.41872791230767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Sheet1!$E$242</c:f>
              <c:numCache>
                <c:formatCode>General</c:formatCode>
                <c:ptCount val="1"/>
                <c:pt idx="0">
                  <c:v>321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Sheet1!$C$242</c:f>
              <c:numCache>
                <c:formatCode>General</c:formatCode>
                <c:ptCount val="1"/>
                <c:pt idx="0">
                  <c:v>286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6.8259373436282559E-3"/>
                  <c:y val="-2.0603383886791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Sheet1!$D$242</c:f>
              <c:numCache>
                <c:formatCode>General</c:formatCode>
                <c:ptCount val="1"/>
                <c:pt idx="0">
                  <c:v>293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4.5506248957521726E-3"/>
                  <c:y val="-4.149994526582021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Sheet1!$F$242</c:f>
              <c:numCache>
                <c:formatCode>General</c:formatCode>
                <c:ptCount val="1"/>
                <c:pt idx="0">
                  <c:v>302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5209088"/>
        <c:axId val="85211008"/>
      </c:scatterChart>
      <c:valAx>
        <c:axId val="85209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211008"/>
        <c:crosses val="autoZero"/>
        <c:crossBetween val="midCat"/>
      </c:valAx>
      <c:valAx>
        <c:axId val="85211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209088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development Effort </a:t>
            </a:r>
            <a:br>
              <a:rPr lang="en-US" sz="1400"/>
            </a:br>
            <a:r>
              <a:rPr lang="en-US" sz="1400"/>
              <a:t>vs  Total Performance (CASSIUS+EDEM+IMPROMPTU)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4148443415540546"/>
                  <c:y val="3.572562322990259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Sheet1!$E$242</c:f>
              <c:numCache>
                <c:formatCode>General</c:formatCode>
                <c:ptCount val="1"/>
                <c:pt idx="0">
                  <c:v>321</c:v>
                </c:pt>
              </c:numCache>
            </c:numRef>
          </c:xVal>
          <c:yVal>
            <c:numRef>
              <c:f>Sheet1!$E$99</c:f>
              <c:numCache>
                <c:formatCode>0</c:formatCode>
                <c:ptCount val="1"/>
                <c:pt idx="0">
                  <c:v>17347.200023987978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6.2624257740917108E-2"/>
                  <c:y val="5.90717299578059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Sheet1!$C$242</c:f>
              <c:numCache>
                <c:formatCode>General</c:formatCode>
                <c:ptCount val="1"/>
                <c:pt idx="0">
                  <c:v>286</c:v>
                </c:pt>
              </c:numCache>
            </c:numRef>
          </c:xVal>
          <c:yVal>
            <c:numRef>
              <c:f>Sheet1!$C$99</c:f>
              <c:numCache>
                <c:formatCode>0</c:formatCode>
                <c:ptCount val="1"/>
                <c:pt idx="0">
                  <c:v>13735.663742923432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0874752580305713E-2"/>
                  <c:y val="2.55833929849677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Sheet1!$D$242</c:f>
              <c:numCache>
                <c:formatCode>General</c:formatCode>
                <c:ptCount val="1"/>
                <c:pt idx="0">
                  <c:v>293</c:v>
                </c:pt>
              </c:numCache>
            </c:numRef>
          </c:xVal>
          <c:yVal>
            <c:numRef>
              <c:f>Sheet1!$F$99</c:f>
              <c:numCache>
                <c:formatCode>0</c:formatCode>
                <c:ptCount val="1"/>
                <c:pt idx="0">
                  <c:v>12919.882673589264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5540093587560919"/>
                  <c:y val="-2.37154150197628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Sheet1!$F$242</c:f>
              <c:numCache>
                <c:formatCode>General</c:formatCode>
                <c:ptCount val="1"/>
                <c:pt idx="0">
                  <c:v>302</c:v>
                </c:pt>
              </c:numCache>
            </c:numRef>
          </c:xVal>
          <c:yVal>
            <c:numRef>
              <c:f>Sheet1!$D$99</c:f>
              <c:numCache>
                <c:formatCode>0</c:formatCode>
                <c:ptCount val="1"/>
                <c:pt idx="0">
                  <c:v>16149.782231709924</c:v>
                </c:pt>
              </c:numCache>
            </c:numRef>
          </c:yVal>
        </c:ser>
        <c:axId val="85321216"/>
        <c:axId val="85323136"/>
      </c:scatterChart>
      <c:valAx>
        <c:axId val="8532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5323136"/>
        <c:crosses val="autoZero"/>
        <c:crossBetween val="midCat"/>
      </c:valAx>
      <c:valAx>
        <c:axId val="85323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Development Effrot (LOC*CC)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532121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22" l="0.70000000000000062" r="0.70000000000000062" t="0.75000000000000222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Client Code</a:t>
            </a:r>
            <a:r>
              <a:rPr lang="en-US" sz="1400" baseline="0"/>
              <a:t> Modularity </a:t>
            </a:r>
            <a:br>
              <a:rPr lang="en-US" sz="1400" baseline="0"/>
            </a:br>
            <a:r>
              <a:rPr lang="en-US" sz="1400"/>
              <a:t>vs Total Performance (EDEM+CASSIUS+IMPROMPTU)</a:t>
            </a:r>
          </a:p>
        </c:rich>
      </c:tx>
      <c:layout>
        <c:manualLayout>
          <c:xMode val="edge"/>
          <c:yMode val="edge"/>
          <c:x val="0.11841756048026494"/>
          <c:y val="2.3972599507523534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5188090306425649E-2"/>
                  <c:y val="8.025095096030393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Sheet1!$E$242</c:f>
              <c:numCache>
                <c:formatCode>General</c:formatCode>
                <c:ptCount val="1"/>
                <c:pt idx="0">
                  <c:v>321</c:v>
                </c:pt>
              </c:numCache>
            </c:numRef>
          </c:xVal>
          <c:yVal>
            <c:numRef>
              <c:f>Sheet1!$K$167</c:f>
              <c:numCache>
                <c:formatCode>0.00</c:formatCode>
                <c:ptCount val="1"/>
                <c:pt idx="0">
                  <c:v>0.71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5.446687864484972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Sheet1!$C$242</c:f>
              <c:numCache>
                <c:formatCode>General</c:formatCode>
                <c:ptCount val="1"/>
                <c:pt idx="0">
                  <c:v>286</c:v>
                </c:pt>
              </c:numCache>
            </c:numRef>
          </c:xVal>
          <c:yVal>
            <c:numRef>
              <c:f>Sheet1!$K$165</c:f>
              <c:numCache>
                <c:formatCode>0.00</c:formatCode>
                <c:ptCount val="1"/>
                <c:pt idx="0">
                  <c:v>0.71</c:v>
                </c:pt>
              </c:numCache>
            </c:numRef>
          </c:yVal>
        </c:ser>
        <c:ser>
          <c:idx val="2"/>
          <c:order val="2"/>
          <c:tx>
            <c:strRef>
              <c:f>Sheet1!$F$85</c:f>
              <c:strCache>
                <c:ptCount val="1"/>
                <c:pt idx="0">
                  <c:v>YANCEES(Client+Server)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4.5500833713168053E-3"/>
                  <c:y val="-7.05986763475699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Sheet1!$D$242</c:f>
              <c:numCache>
                <c:formatCode>General</c:formatCode>
                <c:ptCount val="1"/>
                <c:pt idx="0">
                  <c:v>293</c:v>
                </c:pt>
              </c:numCache>
            </c:numRef>
          </c:xVal>
          <c:yVal>
            <c:numRef>
              <c:f>Sheet1!$K$168</c:f>
              <c:numCache>
                <c:formatCode>0.00</c:formatCode>
                <c:ptCount val="1"/>
                <c:pt idx="0">
                  <c:v>0.60666666666666669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1.3019556199191098E-3"/>
                  <c:y val="1.14583992029267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Sheet1!$F$242</c:f>
              <c:numCache>
                <c:formatCode>General</c:formatCode>
                <c:ptCount val="1"/>
                <c:pt idx="0">
                  <c:v>302</c:v>
                </c:pt>
              </c:numCache>
            </c:numRef>
          </c:xVal>
          <c:yVal>
            <c:numRef>
              <c:f>Sheet1!$K$166</c:f>
              <c:numCache>
                <c:formatCode>0.00</c:formatCode>
                <c:ptCount val="1"/>
                <c:pt idx="0">
                  <c:v>0.71333333333333337</c:v>
                </c:pt>
              </c:numCache>
            </c:numRef>
          </c:yVal>
        </c:ser>
        <c:axId val="107607936"/>
        <c:axId val="107622400"/>
      </c:scatterChart>
      <c:valAx>
        <c:axId val="107607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7622400"/>
        <c:crosses val="autoZero"/>
        <c:crossBetween val="midCat"/>
      </c:valAx>
      <c:valAx>
        <c:axId val="1076224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Code Modularity (DOSC)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107607936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Total Development Effort (EDEM+IMPROMPTU+CASSIUS) </a:t>
            </a:r>
            <a:br>
              <a:rPr lang="en-US" sz="1400"/>
            </a:br>
            <a:r>
              <a:rPr lang="en-US" sz="1400"/>
              <a:t>vs Total API</a:t>
            </a:r>
            <a:r>
              <a:rPr lang="en-US" sz="1400" baseline="0"/>
              <a:t> size</a:t>
            </a:r>
            <a:endParaRPr lang="en-US" sz="14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2.59259334867114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Sheet1!$E$99</c:f>
              <c:numCache>
                <c:formatCode>0</c:formatCode>
                <c:ptCount val="1"/>
                <c:pt idx="0">
                  <c:v>17347.200023987978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Sheet1!$C$99</c:f>
              <c:numCache>
                <c:formatCode>0</c:formatCode>
                <c:ptCount val="1"/>
                <c:pt idx="0">
                  <c:v>13735.663742923432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11111143514477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Sheet1!$H$99</c:f>
              <c:numCache>
                <c:formatCode>0</c:formatCode>
                <c:ptCount val="1"/>
                <c:pt idx="0">
                  <c:v>5396.6664100713979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delete val="1"/>
          </c:dLbls>
          <c:xVal>
            <c:numRef>
              <c:f>Sheet1!$D$99</c:f>
              <c:numCache>
                <c:formatCode>0</c:formatCode>
                <c:ptCount val="1"/>
                <c:pt idx="0">
                  <c:v>16149.782231709924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1.11111143514477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(Cli+Serv)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Sheet1!$F$99</c:f>
              <c:numCache>
                <c:formatCode>0</c:formatCode>
                <c:ptCount val="1"/>
                <c:pt idx="0">
                  <c:v>12919.882673589264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438400"/>
        <c:axId val="82456960"/>
      </c:scatterChart>
      <c:valAx>
        <c:axId val="82438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Effort (LOC*CC)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2456960"/>
        <c:crosses val="autoZero"/>
        <c:crossBetween val="midCat"/>
      </c:valAx>
      <c:valAx>
        <c:axId val="824569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438400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Average Code Complexity (EDEM+IMPROMPTU+CASSIUS)</a:t>
            </a:r>
            <a:br>
              <a:rPr lang="en-US"/>
            </a:br>
            <a:r>
              <a:rPr lang="en-US"/>
              <a:t> vs Total API size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54270046071473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Sheet1!$E$117</c:f>
              <c:numCache>
                <c:formatCode>0.00</c:formatCode>
                <c:ptCount val="1"/>
                <c:pt idx="0">
                  <c:v>2.0855716849584871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7.7135023035736954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Sheet1!$C$117</c:f>
              <c:numCache>
                <c:formatCode>0.00</c:formatCode>
                <c:ptCount val="1"/>
                <c:pt idx="0">
                  <c:v>2.0079506339858875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1.542700460714738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Sheet1!$H$117</c:f>
              <c:numCache>
                <c:formatCode>0.00</c:formatCode>
                <c:ptCount val="1"/>
                <c:pt idx="0">
                  <c:v>1.7512411487018096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Sheet1!$D$117</c:f>
              <c:numCache>
                <c:formatCode>0.00</c:formatCode>
                <c:ptCount val="1"/>
                <c:pt idx="0">
                  <c:v>2.0555491444334231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7.916222964458691E-17"/>
                  <c:y val="7.349084098694150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  <a:r>
                      <a:rPr lang="en-US" baseline="0"/>
                      <a:t> (Cli+Serv)</a:t>
                    </a:r>
                    <a:endParaRPr lang="en-US"/>
                  </a:p>
                </c:rich>
              </c:tx>
              <c:showVal val="1"/>
            </c:dLbl>
            <c:showVal val="1"/>
          </c:dLbls>
          <c:xVal>
            <c:numRef>
              <c:f>Sheet1!$F$117</c:f>
              <c:numCache>
                <c:formatCode>0.00</c:formatCode>
                <c:ptCount val="1"/>
                <c:pt idx="0">
                  <c:v>2.0005474872599804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523264"/>
        <c:axId val="82525184"/>
      </c:scatterChart>
      <c:valAx>
        <c:axId val="82523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Code Complexity (CC)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2525184"/>
        <c:crosses val="autoZero"/>
        <c:crossBetween val="midCat"/>
      </c:valAx>
      <c:valAx>
        <c:axId val="825251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523264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Total Code Length (EDEM+IMPROMPTU+CASSIUS)</a:t>
            </a:r>
            <a:br>
              <a:rPr lang="en-US"/>
            </a:br>
            <a:r>
              <a:rPr lang="en-US"/>
              <a:t>vs</a:t>
            </a:r>
            <a:r>
              <a:rPr lang="en-US" baseline="0"/>
              <a:t>  Total API Size</a:t>
            </a:r>
            <a:r>
              <a:rPr lang="en-US"/>
              <a:t> 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1987766140797257"/>
                  <c:y val="-2.66340546798041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Sheet1!$E$108</c:f>
              <c:numCache>
                <c:formatCode>0</c:formatCode>
                <c:ptCount val="1"/>
                <c:pt idx="0">
                  <c:v>7457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9.8470936156548894E-2"/>
                  <c:y val="-3.8048649542577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Sheet1!$C$108</c:f>
              <c:numCache>
                <c:formatCode>0</c:formatCode>
                <c:ptCount val="1"/>
                <c:pt idx="0">
                  <c:v>6654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3.804864954257736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Sheet1!$H$108</c:f>
              <c:numCache>
                <c:formatCode>0</c:formatCode>
                <c:ptCount val="1"/>
                <c:pt idx="0">
                  <c:v>1630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4128438665939638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Sheet1!$D$108</c:f>
              <c:numCache>
                <c:formatCode>0</c:formatCode>
                <c:ptCount val="1"/>
                <c:pt idx="0">
                  <c:v>7161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2204892700896639"/>
                  <c:y val="1.90243247712886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(Cli+Serv)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Sheet1!$F$108</c:f>
              <c:numCache>
                <c:formatCode>0</c:formatCode>
                <c:ptCount val="1"/>
                <c:pt idx="0">
                  <c:v>6445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612224"/>
        <c:axId val="82614144"/>
      </c:scatterChart>
      <c:valAx>
        <c:axId val="82612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Code Length (LOC)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2614144"/>
        <c:crosses val="autoZero"/>
        <c:crossBetween val="midCat"/>
      </c:valAx>
      <c:valAx>
        <c:axId val="8261414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612224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API Size vs LOC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Sheet1!$E$108</c:f>
              <c:numCache>
                <c:formatCode>0</c:formatCode>
                <c:ptCount val="1"/>
                <c:pt idx="0">
                  <c:v>7457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Sheet1!$C$108</c:f>
              <c:numCache>
                <c:formatCode>0</c:formatCode>
                <c:ptCount val="1"/>
                <c:pt idx="0">
                  <c:v>6654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Sheet1!$H$108</c:f>
              <c:numCache>
                <c:formatCode>0</c:formatCode>
                <c:ptCount val="1"/>
                <c:pt idx="0">
                  <c:v>1630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Sheet1!$D$108</c:f>
              <c:numCache>
                <c:formatCode>0</c:formatCode>
                <c:ptCount val="1"/>
                <c:pt idx="0">
                  <c:v>7161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Sheet1!$F$108</c:f>
              <c:numCache>
                <c:formatCode>0</c:formatCode>
                <c:ptCount val="1"/>
                <c:pt idx="0">
                  <c:v>6445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640256"/>
        <c:axId val="82667008"/>
      </c:scatterChart>
      <c:valAx>
        <c:axId val="8264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Development Effort (LOC*CC)</a:t>
                </a:r>
              </a:p>
            </c:rich>
          </c:tx>
          <c:layout/>
        </c:title>
        <c:numFmt formatCode="0" sourceLinked="1"/>
        <c:majorTickMark val="none"/>
        <c:tickLblPos val="nextTo"/>
        <c:crossAx val="82667008"/>
        <c:crosses val="autoZero"/>
        <c:crossBetween val="midCat"/>
      </c:valAx>
      <c:valAx>
        <c:axId val="826670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6402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#Components (CDC) vs API size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2.300550429333431E-3"/>
                  <c:y val="-1.616162130330750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Sheet1!$E$167</c:f>
              <c:numCache>
                <c:formatCode>General</c:formatCode>
                <c:ptCount val="1"/>
                <c:pt idx="0">
                  <c:v>176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Sheet1!$E$165</c:f>
              <c:numCache>
                <c:formatCode>General</c:formatCode>
                <c:ptCount val="1"/>
                <c:pt idx="0">
                  <c:v>172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2.300550429333431E-3"/>
                  <c:y val="-8.0808106516537508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  <a:r>
                      <a:rPr lang="en-US" baseline="0"/>
                      <a:t> (Client)</a:t>
                    </a:r>
                    <a:endParaRPr lang="en-US"/>
                  </a:p>
                </c:rich>
              </c:tx>
              <c:showVal val="1"/>
            </c:dLbl>
            <c:showVal val="1"/>
          </c:dLbls>
          <c:xVal>
            <c:numRef>
              <c:f>Sheet1!$E$170</c:f>
              <c:numCache>
                <c:formatCode>General</c:formatCode>
                <c:ptCount val="1"/>
                <c:pt idx="0">
                  <c:v>97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Sheet1!$E$166</c:f>
              <c:numCache>
                <c:formatCode>General</c:formatCode>
                <c:ptCount val="1"/>
                <c:pt idx="0">
                  <c:v>169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2.7606605152001175E-2"/>
                  <c:y val="-5.25252692357494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  <a:r>
                      <a:rPr lang="en-US" baseline="0"/>
                      <a:t> (Cli+Serv)</a:t>
                    </a:r>
                    <a:endParaRPr lang="en-US"/>
                  </a:p>
                </c:rich>
              </c:tx>
              <c:showVal val="1"/>
            </c:dLbl>
            <c:showVal val="1"/>
          </c:dLbls>
          <c:xVal>
            <c:numRef>
              <c:f>Sheet1!$E$168</c:f>
              <c:numCache>
                <c:formatCode>General</c:formatCode>
                <c:ptCount val="1"/>
                <c:pt idx="0">
                  <c:v>213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803712"/>
        <c:axId val="82711680"/>
      </c:scatterChart>
      <c:valAx>
        <c:axId val="82803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Components (Concern Diffusion over Components)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711680"/>
        <c:crosses val="autoZero"/>
        <c:crossBetween val="midCat"/>
      </c:valAx>
      <c:valAx>
        <c:axId val="82711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</a:t>
                </a:r>
                <a:r>
                  <a:rPr lang="en-US" sz="1000" b="1" i="0" u="none" strike="noStrike" baseline="0"/>
                  <a:t>(C+I+M+P+A)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82803712"/>
        <c:crosses val="autoZero"/>
        <c:crossBetween val="midCat"/>
      </c:valAx>
    </c:plotArea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Client Code Modularity (DOSC) vs API size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0.12365064743500635"/>
                  <c:y val="-1.581920270595558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Sheet1!$K$167</c:f>
              <c:numCache>
                <c:formatCode>0.00</c:formatCode>
                <c:ptCount val="1"/>
                <c:pt idx="0">
                  <c:v>0.71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-9.3882898978430759E-2"/>
                  <c:y val="-3.9548006764888975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Sheet1!$K$165</c:f>
              <c:numCache>
                <c:formatCode>0.00</c:formatCode>
                <c:ptCount val="1"/>
                <c:pt idx="0">
                  <c:v>0.71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Sheet1!$H$94</c:f>
              <c:strCache>
                <c:ptCount val="1"/>
                <c:pt idx="0">
                  <c:v>YANCEES (Client)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YANCEES (Client)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Sheet1!$K$170</c:f>
              <c:numCache>
                <c:formatCode>0.00</c:formatCode>
                <c:ptCount val="1"/>
                <c:pt idx="0">
                  <c:v>0.64</c:v>
                </c:pt>
              </c:numCache>
            </c:numRef>
          </c:xVal>
          <c:yVal>
            <c:numRef>
              <c:f>Sheet1!$I$8</c:f>
              <c:numCache>
                <c:formatCode>General</c:formatCode>
                <c:ptCount val="1"/>
                <c:pt idx="0">
                  <c:v>164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0991168660889451"/>
                  <c:y val="-7.2503841498399178E-1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Sheet1!$K$166</c:f>
              <c:numCache>
                <c:formatCode>0.00</c:formatCode>
                <c:ptCount val="1"/>
                <c:pt idx="0">
                  <c:v>0.71333333333333337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ser>
          <c:idx val="4"/>
          <c:order val="4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YANCEES</a:t>
                    </a:r>
                    <a:r>
                      <a:rPr lang="en-US" baseline="0"/>
                      <a:t> (Cli+Serv)</a:t>
                    </a:r>
                    <a:endParaRPr lang="en-US"/>
                  </a:p>
                </c:rich>
              </c:tx>
              <c:showVal val="1"/>
            </c:dLbl>
            <c:showVal val="1"/>
          </c:dLbls>
          <c:xVal>
            <c:numRef>
              <c:f>Sheet1!$K$168</c:f>
              <c:numCache>
                <c:formatCode>0.00</c:formatCode>
                <c:ptCount val="1"/>
                <c:pt idx="0">
                  <c:v>0.60666666666666669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axId val="82761216"/>
        <c:axId val="82763136"/>
      </c:scatterChart>
      <c:valAx>
        <c:axId val="82761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Average client code modularity (Degree of Scattering of Concerns)</a:t>
                </a:r>
              </a:p>
            </c:rich>
          </c:tx>
          <c:layout/>
        </c:title>
        <c:numFmt formatCode="0.00" sourceLinked="1"/>
        <c:majorTickMark val="none"/>
        <c:tickLblPos val="nextTo"/>
        <c:crossAx val="82763136"/>
        <c:crosses val="autoZero"/>
        <c:crossBetween val="midCat"/>
      </c:valAx>
      <c:valAx>
        <c:axId val="82763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</a:t>
                </a:r>
                <a:r>
                  <a:rPr lang="en-US" sz="1000" b="1" i="0" u="none" strike="noStrike" baseline="0"/>
                  <a:t>(C+I+M+P+A)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crossAx val="82761216"/>
        <c:crosses val="autoZero"/>
        <c:crossBetween val="midCat"/>
      </c:valAx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API Size vs Performance (EDEM)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Sheet1!$A$18</c:f>
              <c:strCache>
                <c:ptCount val="1"/>
                <c:pt idx="0">
                  <c:v>CORBA-NS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0"/>
                  <c:y val="-2.003722190071509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CORBA-NS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Sheet1!$E$235</c:f>
              <c:numCache>
                <c:formatCode>General</c:formatCode>
                <c:ptCount val="1"/>
                <c:pt idx="0">
                  <c:v>40</c:v>
                </c:pt>
              </c:numCache>
            </c:numRef>
          </c:xVal>
          <c:yVal>
            <c:numRef>
              <c:f>Sheet1!$I$6</c:f>
              <c:numCache>
                <c:formatCode>General</c:formatCode>
                <c:ptCount val="1"/>
                <c:pt idx="0">
                  <c:v>406</c:v>
                </c:pt>
              </c:numCache>
            </c:numRef>
          </c:yVal>
        </c:ser>
        <c:ser>
          <c:idx val="1"/>
          <c:order val="1"/>
          <c:tx>
            <c:strRef>
              <c:f>Sheet1!$A$19</c:f>
              <c:strCache>
                <c:ptCount val="1"/>
                <c:pt idx="0">
                  <c:v>Siena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Siena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Sheet1!$C$235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Sheet1!$I$7</c:f>
              <c:numCache>
                <c:formatCode>General</c:formatCode>
                <c:ptCount val="1"/>
                <c:pt idx="0">
                  <c:v>217</c:v>
                </c:pt>
              </c:numCache>
            </c:numRef>
          </c:yVal>
        </c:ser>
        <c:ser>
          <c:idx val="2"/>
          <c:order val="2"/>
          <c:tx>
            <c:strRef>
              <c:f>Sheet1!$F$94</c:f>
              <c:strCache>
                <c:ptCount val="1"/>
                <c:pt idx="0">
                  <c:v>YANCEES (Cli+Serv)</c:v>
                </c:pt>
              </c:strCache>
            </c:strRef>
          </c:tx>
          <c:spPr>
            <a:ln w="28575">
              <a:noFill/>
            </a:ln>
          </c:spPr>
          <c:dLbls>
            <c:dLbl>
              <c:idx val="0"/>
              <c:layout>
                <c:manualLayout>
                  <c:x val="6.8259373436282559E-3"/>
                  <c:y val="-2.060338388679107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YANCEES (Client+Server)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Sheet1!$D$235</c:f>
              <c:numCache>
                <c:formatCode>General</c:formatCode>
                <c:ptCount val="1"/>
                <c:pt idx="0">
                  <c:v>15</c:v>
                </c:pt>
              </c:numCache>
            </c:numRef>
          </c:xVal>
          <c:yVal>
            <c:numRef>
              <c:f>Sheet1!$H$8</c:f>
              <c:numCache>
                <c:formatCode>General</c:formatCode>
                <c:ptCount val="1"/>
                <c:pt idx="0">
                  <c:v>286</c:v>
                </c:pt>
              </c:numCache>
            </c:numRef>
          </c:yVal>
        </c:ser>
        <c:ser>
          <c:idx val="3"/>
          <c:order val="3"/>
          <c:tx>
            <c:strRef>
              <c:f>Sheet1!$A$21</c:f>
              <c:strCache>
                <c:ptCount val="1"/>
                <c:pt idx="0">
                  <c:v>JavaSpaces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</c:marker>
          <c:dLbls>
            <c:dLbl>
              <c:idx val="0"/>
              <c:layout>
                <c:manualLayout>
                  <c:x val="-0.1069396850501760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JavaSpaces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Sheet1!$F$235</c:f>
              <c:numCache>
                <c:formatCode>General</c:formatCode>
                <c:ptCount val="1"/>
                <c:pt idx="0">
                  <c:v>85</c:v>
                </c:pt>
              </c:numCache>
            </c:numRef>
          </c:xVal>
          <c:yVal>
            <c:numRef>
              <c:f>Sheet1!$I$9</c:f>
              <c:numCache>
                <c:formatCode>General</c:formatCode>
                <c:ptCount val="1"/>
                <c:pt idx="0">
                  <c:v>76</c:v>
                </c:pt>
              </c:numCache>
            </c:numRef>
          </c:yVal>
        </c:ser>
        <c:axId val="82993152"/>
        <c:axId val="82995072"/>
      </c:scatterChart>
      <c:valAx>
        <c:axId val="8299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Performance (ms)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995072"/>
        <c:crosses val="autoZero"/>
        <c:crossBetween val="midCat"/>
      </c:valAx>
      <c:valAx>
        <c:axId val="829950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API Size (C+I+M+P+A)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2993152"/>
        <c:crosses val="autoZero"/>
        <c:crossBetween val="midCat"/>
      </c:valAx>
    </c:plotArea>
    <c:plotVisOnly val="1"/>
  </c:chart>
  <c:txPr>
    <a:bodyPr/>
    <a:lstStyle/>
    <a:p>
      <a:pPr>
        <a:defRPr sz="1100"/>
      </a:pPr>
      <a:endParaRPr lang="en-US"/>
    </a:p>
  </c:tx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606877</xdr:colOff>
      <xdr:row>0</xdr:row>
      <xdr:rowOff>101600</xdr:rowOff>
    </xdr:from>
    <xdr:to>
      <xdr:col>20</xdr:col>
      <xdr:colOff>533400</xdr:colOff>
      <xdr:row>17</xdr:row>
      <xdr:rowOff>21771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40819</xdr:colOff>
      <xdr:row>18</xdr:row>
      <xdr:rowOff>25400</xdr:rowOff>
    </xdr:from>
    <xdr:to>
      <xdr:col>20</xdr:col>
      <xdr:colOff>522514</xdr:colOff>
      <xdr:row>37</xdr:row>
      <xdr:rowOff>76200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12246</xdr:colOff>
      <xdr:row>86</xdr:row>
      <xdr:rowOff>21772</xdr:rowOff>
    </xdr:from>
    <xdr:to>
      <xdr:col>20</xdr:col>
      <xdr:colOff>598714</xdr:colOff>
      <xdr:row>105</xdr:row>
      <xdr:rowOff>10885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431347</xdr:colOff>
      <xdr:row>118</xdr:row>
      <xdr:rowOff>179615</xdr:rowOff>
    </xdr:from>
    <xdr:to>
      <xdr:col>9</xdr:col>
      <xdr:colOff>10885</xdr:colOff>
      <xdr:row>137</xdr:row>
      <xdr:rowOff>119743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522513</xdr:colOff>
      <xdr:row>118</xdr:row>
      <xdr:rowOff>167366</xdr:rowOff>
    </xdr:from>
    <xdr:to>
      <xdr:col>19</xdr:col>
      <xdr:colOff>359228</xdr:colOff>
      <xdr:row>137</xdr:row>
      <xdr:rowOff>119742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266</xdr:row>
      <xdr:rowOff>123826</xdr:rowOff>
    </xdr:from>
    <xdr:to>
      <xdr:col>0</xdr:col>
      <xdr:colOff>0</xdr:colOff>
      <xdr:row>284</xdr:row>
      <xdr:rowOff>57151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510268</xdr:colOff>
      <xdr:row>172</xdr:row>
      <xdr:rowOff>35380</xdr:rowOff>
    </xdr:from>
    <xdr:to>
      <xdr:col>8</xdr:col>
      <xdr:colOff>337457</xdr:colOff>
      <xdr:row>189</xdr:row>
      <xdr:rowOff>32657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212271</xdr:colOff>
      <xdr:row>171</xdr:row>
      <xdr:rowOff>88901</xdr:rowOff>
    </xdr:from>
    <xdr:to>
      <xdr:col>18</xdr:col>
      <xdr:colOff>272142</xdr:colOff>
      <xdr:row>189</xdr:row>
      <xdr:rowOff>87087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590549</xdr:colOff>
      <xdr:row>217</xdr:row>
      <xdr:rowOff>88900</xdr:rowOff>
    </xdr:from>
    <xdr:to>
      <xdr:col>17</xdr:col>
      <xdr:colOff>76200</xdr:colOff>
      <xdr:row>235</xdr:row>
      <xdr:rowOff>66675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256</xdr:row>
      <xdr:rowOff>165100</xdr:rowOff>
    </xdr:from>
    <xdr:to>
      <xdr:col>16</xdr:col>
      <xdr:colOff>598714</xdr:colOff>
      <xdr:row>274</xdr:row>
      <xdr:rowOff>152400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81644</xdr:colOff>
      <xdr:row>193</xdr:row>
      <xdr:rowOff>87086</xdr:rowOff>
    </xdr:from>
    <xdr:to>
      <xdr:col>18</xdr:col>
      <xdr:colOff>293914</xdr:colOff>
      <xdr:row>211</xdr:row>
      <xdr:rowOff>152400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32656</xdr:colOff>
      <xdr:row>38</xdr:row>
      <xdr:rowOff>152401</xdr:rowOff>
    </xdr:from>
    <xdr:to>
      <xdr:col>20</xdr:col>
      <xdr:colOff>544286</xdr:colOff>
      <xdr:row>59</xdr:row>
      <xdr:rowOff>1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391886</xdr:colOff>
      <xdr:row>256</xdr:row>
      <xdr:rowOff>152399</xdr:rowOff>
    </xdr:from>
    <xdr:to>
      <xdr:col>26</xdr:col>
      <xdr:colOff>381000</xdr:colOff>
      <xdr:row>274</xdr:row>
      <xdr:rowOff>139700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8</xdr:col>
      <xdr:colOff>38100</xdr:colOff>
      <xdr:row>282</xdr:row>
      <xdr:rowOff>21771</xdr:rowOff>
    </xdr:from>
    <xdr:to>
      <xdr:col>17</xdr:col>
      <xdr:colOff>97972</xdr:colOff>
      <xdr:row>299</xdr:row>
      <xdr:rowOff>165100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17</xdr:col>
      <xdr:colOff>413658</xdr:colOff>
      <xdr:row>282</xdr:row>
      <xdr:rowOff>10884</xdr:rowOff>
    </xdr:from>
    <xdr:to>
      <xdr:col>26</xdr:col>
      <xdr:colOff>402772</xdr:colOff>
      <xdr:row>300</xdr:row>
      <xdr:rowOff>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114300</xdr:colOff>
      <xdr:row>256</xdr:row>
      <xdr:rowOff>139700</xdr:rowOff>
    </xdr:from>
    <xdr:to>
      <xdr:col>7</xdr:col>
      <xdr:colOff>509814</xdr:colOff>
      <xdr:row>274</xdr:row>
      <xdr:rowOff>152400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88900</xdr:colOff>
      <xdr:row>282</xdr:row>
      <xdr:rowOff>9071</xdr:rowOff>
    </xdr:from>
    <xdr:to>
      <xdr:col>7</xdr:col>
      <xdr:colOff>555172</xdr:colOff>
      <xdr:row>299</xdr:row>
      <xdr:rowOff>165100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21771</xdr:colOff>
      <xdr:row>148</xdr:row>
      <xdr:rowOff>21771</xdr:rowOff>
    </xdr:from>
    <xdr:to>
      <xdr:col>25</xdr:col>
      <xdr:colOff>228600</xdr:colOff>
      <xdr:row>166</xdr:row>
      <xdr:rowOff>165100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565149</xdr:colOff>
      <xdr:row>217</xdr:row>
      <xdr:rowOff>88900</xdr:rowOff>
    </xdr:from>
    <xdr:to>
      <xdr:col>27</xdr:col>
      <xdr:colOff>50800</xdr:colOff>
      <xdr:row>235</xdr:row>
      <xdr:rowOff>53975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27</xdr:col>
      <xdr:colOff>361949</xdr:colOff>
      <xdr:row>217</xdr:row>
      <xdr:rowOff>101600</xdr:rowOff>
    </xdr:from>
    <xdr:to>
      <xdr:col>36</xdr:col>
      <xdr:colOff>457200</xdr:colOff>
      <xdr:row>235</xdr:row>
      <xdr:rowOff>53975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20</xdr:col>
      <xdr:colOff>6349</xdr:colOff>
      <xdr:row>236</xdr:row>
      <xdr:rowOff>156030</xdr:rowOff>
    </xdr:from>
    <xdr:to>
      <xdr:col>29</xdr:col>
      <xdr:colOff>101600</xdr:colOff>
      <xdr:row>255</xdr:row>
      <xdr:rowOff>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27</xdr:col>
      <xdr:colOff>152400</xdr:colOff>
      <xdr:row>256</xdr:row>
      <xdr:rowOff>165100</xdr:rowOff>
    </xdr:from>
    <xdr:to>
      <xdr:col>36</xdr:col>
      <xdr:colOff>141514</xdr:colOff>
      <xdr:row>275</xdr:row>
      <xdr:rowOff>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127000</xdr:colOff>
      <xdr:row>301</xdr:row>
      <xdr:rowOff>97971</xdr:rowOff>
    </xdr:from>
    <xdr:to>
      <xdr:col>7</xdr:col>
      <xdr:colOff>593272</xdr:colOff>
      <xdr:row>320</xdr:row>
      <xdr:rowOff>76200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Usability%20Concerns/API%20Size%20Metric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Usability%20Concerns/API%20Usability%20Quantitative%20Task%20Analys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Reusability%20Concerns/IMPROMPTU&amp;CASSIUS&amp;EDEM-Reusabilit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Reusability%20Concerns/EDEM%20Benchmark%20Concer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Reusability%20Concerns/IMPROMPTU%20Benchmark%20Concern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Reusability%20Concerns/CASSIUS%20Benchmark%20Concern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Infrastructures/Infrastructures-Analysis%20of%20Concern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rsilvafi/proj.thesis/doc/Flexibility%20Concerns/Flexibility%20Analys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9">
          <cell r="L29" t="str">
            <v>Infrastructure</v>
          </cell>
          <cell r="M29" t="str">
            <v>Publisher API</v>
          </cell>
          <cell r="N29" t="str">
            <v>Subscriber API</v>
          </cell>
          <cell r="O29" t="str">
            <v>Protocol API</v>
          </cell>
          <cell r="P29" t="str">
            <v>Configuration API</v>
          </cell>
          <cell r="Q29" t="str">
            <v>Initialization API</v>
          </cell>
          <cell r="R29" t="str">
            <v>Extension API</v>
          </cell>
        </row>
        <row r="30">
          <cell r="L30" t="str">
            <v>CORBA-NS (no repetition)</v>
          </cell>
          <cell r="M30">
            <v>97</v>
          </cell>
          <cell r="N30">
            <v>137</v>
          </cell>
          <cell r="O30">
            <v>62</v>
          </cell>
          <cell r="P30">
            <v>71</v>
          </cell>
          <cell r="Q30">
            <v>39</v>
          </cell>
          <cell r="R30">
            <v>0</v>
          </cell>
          <cell r="S30">
            <v>406</v>
          </cell>
        </row>
        <row r="31">
          <cell r="L31" t="str">
            <v>Siena</v>
          </cell>
          <cell r="M31">
            <v>38</v>
          </cell>
          <cell r="N31">
            <v>164</v>
          </cell>
          <cell r="O31">
            <v>9</v>
          </cell>
          <cell r="P31">
            <v>0</v>
          </cell>
          <cell r="Q31">
            <v>6</v>
          </cell>
          <cell r="R31">
            <v>0</v>
          </cell>
          <cell r="S31">
            <v>217</v>
          </cell>
        </row>
        <row r="32">
          <cell r="L32" t="str">
            <v>YANCEES</v>
          </cell>
          <cell r="M32">
            <v>64</v>
          </cell>
          <cell r="N32">
            <v>82</v>
          </cell>
          <cell r="O32">
            <v>12</v>
          </cell>
          <cell r="P32">
            <v>0</v>
          </cell>
          <cell r="Q32">
            <v>6</v>
          </cell>
          <cell r="R32">
            <v>122</v>
          </cell>
          <cell r="S32">
            <v>286</v>
          </cell>
        </row>
        <row r="33">
          <cell r="L33" t="str">
            <v>JavaSpaces</v>
          </cell>
          <cell r="M33">
            <v>12</v>
          </cell>
          <cell r="N33">
            <v>40</v>
          </cell>
          <cell r="O33">
            <v>0</v>
          </cell>
          <cell r="P33">
            <v>0</v>
          </cell>
          <cell r="Q33">
            <v>24</v>
          </cell>
          <cell r="R33">
            <v>0</v>
          </cell>
          <cell r="S33">
            <v>76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1">
          <cell r="A31" t="str">
            <v>connectToServer()</v>
          </cell>
          <cell r="B31">
            <v>459</v>
          </cell>
          <cell r="C31">
            <v>75</v>
          </cell>
          <cell r="D31">
            <v>18</v>
          </cell>
          <cell r="E31">
            <v>16</v>
          </cell>
        </row>
        <row r="32">
          <cell r="A32" t="str">
            <v>createEvent()</v>
          </cell>
          <cell r="B32">
            <v>21</v>
          </cell>
          <cell r="C32">
            <v>6</v>
          </cell>
          <cell r="D32">
            <v>6</v>
          </cell>
          <cell r="E32">
            <v>6</v>
          </cell>
        </row>
        <row r="33">
          <cell r="A33" t="str">
            <v>createSubscription()</v>
          </cell>
          <cell r="B33">
            <v>175</v>
          </cell>
          <cell r="C33">
            <v>84</v>
          </cell>
          <cell r="D33">
            <v>116</v>
          </cell>
          <cell r="E33">
            <v>84</v>
          </cell>
        </row>
        <row r="34">
          <cell r="A34" t="str">
            <v>publish()</v>
          </cell>
          <cell r="B34">
            <v>27</v>
          </cell>
          <cell r="C34">
            <v>16</v>
          </cell>
          <cell r="D34">
            <v>12</v>
          </cell>
          <cell r="E34">
            <v>24</v>
          </cell>
        </row>
        <row r="35">
          <cell r="A35" t="str">
            <v>subscribe()</v>
          </cell>
          <cell r="B35">
            <v>160</v>
          </cell>
          <cell r="C35">
            <v>22</v>
          </cell>
          <cell r="D35">
            <v>39</v>
          </cell>
          <cell r="E35">
            <v>85</v>
          </cell>
        </row>
        <row r="85">
          <cell r="B85">
            <v>459</v>
          </cell>
          <cell r="C85">
            <v>75</v>
          </cell>
          <cell r="D85">
            <v>18</v>
          </cell>
          <cell r="E85">
            <v>16</v>
          </cell>
        </row>
        <row r="86">
          <cell r="B86">
            <v>33</v>
          </cell>
          <cell r="C86">
            <v>14</v>
          </cell>
          <cell r="D86">
            <v>38</v>
          </cell>
          <cell r="E86">
            <v>16</v>
          </cell>
        </row>
        <row r="87">
          <cell r="B87">
            <v>1003.0000000000001</v>
          </cell>
          <cell r="C87">
            <v>788</v>
          </cell>
          <cell r="D87">
            <v>0</v>
          </cell>
          <cell r="E87">
            <v>1061.3999999999999</v>
          </cell>
        </row>
        <row r="88">
          <cell r="B88">
            <v>39</v>
          </cell>
          <cell r="C88">
            <v>56</v>
          </cell>
          <cell r="D88">
            <v>12</v>
          </cell>
          <cell r="E88">
            <v>10</v>
          </cell>
        </row>
        <row r="89">
          <cell r="B89">
            <v>913</v>
          </cell>
          <cell r="C89">
            <v>80</v>
          </cell>
          <cell r="D89">
            <v>12</v>
          </cell>
          <cell r="E89">
            <v>44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7">
          <cell r="B7">
            <v>3701.3904123146172</v>
          </cell>
          <cell r="C7">
            <v>3279.784374145007</v>
          </cell>
          <cell r="D7">
            <v>3890.4748837209304</v>
          </cell>
          <cell r="E7">
            <v>3514.8452431289643</v>
          </cell>
          <cell r="F7">
            <v>6151.1847071392658</v>
          </cell>
          <cell r="G7">
            <v>4642.019935897436</v>
          </cell>
          <cell r="H7">
            <v>1509.1647712418301</v>
          </cell>
        </row>
        <row r="8">
          <cell r="B8">
            <v>619.30931983805658</v>
          </cell>
          <cell r="C8">
            <v>709.01086065573759</v>
          </cell>
          <cell r="D8">
            <v>1419.4225726141078</v>
          </cell>
          <cell r="E8">
            <v>1229.2782403433475</v>
          </cell>
          <cell r="F8">
            <v>1462.9890243902439</v>
          </cell>
          <cell r="G8">
            <v>349.5</v>
          </cell>
          <cell r="H8">
            <v>1280.9890243902439</v>
          </cell>
        </row>
        <row r="9">
          <cell r="B9">
            <v>1518.6279999999997</v>
          </cell>
          <cell r="C9">
            <v>1583.6279999999997</v>
          </cell>
          <cell r="D9">
            <v>1566.6279999999997</v>
          </cell>
          <cell r="E9">
            <v>1907.4279999999997</v>
          </cell>
          <cell r="F9">
            <v>269.5</v>
          </cell>
          <cell r="G9">
            <v>234</v>
          </cell>
          <cell r="H9">
            <v>62.5</v>
          </cell>
        </row>
        <row r="10">
          <cell r="B10">
            <v>3701.3904123146172</v>
          </cell>
          <cell r="C10">
            <v>3279.784374145007</v>
          </cell>
          <cell r="D10">
            <v>3890.4748837209304</v>
          </cell>
          <cell r="E10">
            <v>3514.8452431289643</v>
          </cell>
          <cell r="F10">
            <v>4161.1875867552371</v>
          </cell>
          <cell r="G10">
            <v>2906.519935897436</v>
          </cell>
          <cell r="H10">
            <v>1509.1647712418301</v>
          </cell>
        </row>
        <row r="16">
          <cell r="B16">
            <v>1448.8914285714286</v>
          </cell>
          <cell r="C16">
            <v>1428.8589285714286</v>
          </cell>
          <cell r="D16">
            <v>1706.9309722222222</v>
          </cell>
          <cell r="E16">
            <v>1334.9367500000001</v>
          </cell>
          <cell r="F16">
            <v>1871.7420202020203</v>
          </cell>
          <cell r="G16">
            <v>1485.7420202020203</v>
          </cell>
          <cell r="H16">
            <v>386</v>
          </cell>
        </row>
        <row r="17">
          <cell r="B17">
            <v>542.72938596491235</v>
          </cell>
          <cell r="C17">
            <v>659.07787081339711</v>
          </cell>
          <cell r="D17">
            <v>595.02938596491231</v>
          </cell>
          <cell r="E17">
            <v>884.89605263157898</v>
          </cell>
          <cell r="F17">
            <v>250</v>
          </cell>
          <cell r="G17">
            <v>208</v>
          </cell>
          <cell r="H17">
            <v>42</v>
          </cell>
        </row>
        <row r="18">
          <cell r="B18">
            <v>298.65333333333336</v>
          </cell>
          <cell r="C18">
            <v>476.15970873786409</v>
          </cell>
          <cell r="D18">
            <v>457.50004329004332</v>
          </cell>
          <cell r="E18">
            <v>1014.920430107527</v>
          </cell>
          <cell r="F18">
            <v>681.50236559139785</v>
          </cell>
          <cell r="G18">
            <v>75</v>
          </cell>
          <cell r="H18">
            <v>606.50236559139785</v>
          </cell>
        </row>
        <row r="19">
          <cell r="B19">
            <v>1448.8914285714286</v>
          </cell>
          <cell r="C19">
            <v>1428.8589285714286</v>
          </cell>
          <cell r="D19">
            <v>1706.9309722222222</v>
          </cell>
          <cell r="E19">
            <v>1334.9367500000001</v>
          </cell>
          <cell r="F19">
            <v>1871.7420202020203</v>
          </cell>
          <cell r="G19">
            <v>1485.7420202020203</v>
          </cell>
          <cell r="H19">
            <v>386</v>
          </cell>
        </row>
        <row r="25">
          <cell r="B25">
            <v>3142.0814948240168</v>
          </cell>
          <cell r="C25">
            <v>1264.346</v>
          </cell>
          <cell r="D25">
            <v>2062.7134603174609</v>
          </cell>
          <cell r="E25">
            <v>1274.846</v>
          </cell>
          <cell r="F25">
            <v>2539.1510901401002</v>
          </cell>
          <cell r="G25">
            <v>1576.7662807017543</v>
          </cell>
          <cell r="H25">
            <v>896.06057142857151</v>
          </cell>
        </row>
        <row r="26">
          <cell r="B26">
            <v>1148.1693827160493</v>
          </cell>
          <cell r="C26">
            <v>2244.4319999999998</v>
          </cell>
          <cell r="D26">
            <v>2515.3219135802469</v>
          </cell>
          <cell r="E26">
            <v>3746.6833077765605</v>
          </cell>
          <cell r="F26">
            <v>1212.4696774193549</v>
          </cell>
          <cell r="G26">
            <v>891.6</v>
          </cell>
          <cell r="H26">
            <v>416.02110599078344</v>
          </cell>
        </row>
        <row r="27">
          <cell r="B27">
            <v>1907.866</v>
          </cell>
          <cell r="C27">
            <v>2090.366</v>
          </cell>
          <cell r="D27">
            <v>1935.761</v>
          </cell>
          <cell r="E27">
            <v>2439.366</v>
          </cell>
          <cell r="F27">
            <v>471.34090909090907</v>
          </cell>
          <cell r="G27">
            <v>281.16666666666669</v>
          </cell>
          <cell r="H27">
            <v>197.42857142857144</v>
          </cell>
        </row>
        <row r="33">
          <cell r="B33">
            <v>8292.3633357100625</v>
          </cell>
          <cell r="C33">
            <v>5972.9893027164353</v>
          </cell>
          <cell r="D33">
            <v>7660.1193162606141</v>
          </cell>
          <cell r="E33">
            <v>6124.6279931289646</v>
          </cell>
          <cell r="F33">
            <v>8572.0806970973572</v>
          </cell>
          <cell r="G33">
            <v>5969.0282368012104</v>
          </cell>
          <cell r="H33">
            <v>2791.2253426704019</v>
          </cell>
        </row>
        <row r="34">
          <cell r="B34">
            <v>2310.208088519018</v>
          </cell>
          <cell r="C34">
            <v>3612.5207314691343</v>
          </cell>
          <cell r="D34">
            <v>4529.7738721592668</v>
          </cell>
          <cell r="E34">
            <v>5860.8576007514866</v>
          </cell>
          <cell r="F34">
            <v>2925.458701809599</v>
          </cell>
          <cell r="G34">
            <v>1449.1</v>
          </cell>
          <cell r="H34">
            <v>1739.0101303810275</v>
          </cell>
        </row>
        <row r="35">
          <cell r="B35">
            <v>3725.1473333333329</v>
          </cell>
          <cell r="C35">
            <v>4150.1537087378638</v>
          </cell>
          <cell r="D35">
            <v>3959.889043290043</v>
          </cell>
          <cell r="E35">
            <v>5361.7144301075268</v>
          </cell>
          <cell r="F35">
            <v>1422.3432746823069</v>
          </cell>
          <cell r="G35">
            <v>590.16666666666674</v>
          </cell>
          <cell r="H35">
            <v>866.43093701996929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2612</v>
          </cell>
          <cell r="D8">
            <v>2.1078623481781373</v>
          </cell>
          <cell r="J8">
            <v>2708</v>
          </cell>
          <cell r="K8">
            <v>2.1264344262295078</v>
          </cell>
          <cell r="Q8">
            <v>2949</v>
          </cell>
          <cell r="R8">
            <v>2.1718669527896992</v>
          </cell>
          <cell r="X8">
            <v>2998</v>
          </cell>
          <cell r="Y8">
            <v>2.1444813278008299</v>
          </cell>
          <cell r="AF8">
            <v>1.6792073170731707</v>
          </cell>
          <cell r="AL8">
            <v>1315</v>
          </cell>
          <cell r="AM8">
            <v>2.1856910569105694</v>
          </cell>
          <cell r="AS8">
            <v>2959</v>
          </cell>
          <cell r="AT8">
            <v>1.8962717770034845</v>
          </cell>
        </row>
        <row r="10">
          <cell r="AE10">
            <v>166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1233</v>
          </cell>
          <cell r="D8">
            <v>1.8665833333333335</v>
          </cell>
          <cell r="J8">
            <v>1371</v>
          </cell>
          <cell r="K8">
            <v>1.9494174757281555</v>
          </cell>
          <cell r="Q8">
            <v>1560</v>
          </cell>
          <cell r="R8">
            <v>2.0471774193548389</v>
          </cell>
          <cell r="X8">
            <v>1458</v>
          </cell>
          <cell r="Y8">
            <v>1.9596969696969697</v>
          </cell>
          <cell r="AE8">
            <v>632</v>
          </cell>
          <cell r="AF8">
            <v>1.5609677419354839</v>
          </cell>
          <cell r="AL8">
            <v>875</v>
          </cell>
          <cell r="AM8">
            <v>3.112307692307692</v>
          </cell>
          <cell r="AS8">
            <v>1507</v>
          </cell>
          <cell r="AT8">
            <v>2.2685964912280703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8">
          <cell r="C8">
            <v>2686</v>
          </cell>
          <cell r="D8">
            <v>2.0357613168724278</v>
          </cell>
          <cell r="J8">
            <v>2575</v>
          </cell>
          <cell r="K8">
            <v>1.948</v>
          </cell>
          <cell r="Q8">
            <v>2948</v>
          </cell>
          <cell r="R8">
            <v>2.0376706827309237</v>
          </cell>
          <cell r="X8">
            <v>2705</v>
          </cell>
          <cell r="Y8">
            <v>2.0624691358024694</v>
          </cell>
          <cell r="AE8">
            <v>832</v>
          </cell>
          <cell r="AF8">
            <v>2.0135483870967743</v>
          </cell>
          <cell r="AL8">
            <v>1147</v>
          </cell>
          <cell r="AM8">
            <v>1.66</v>
          </cell>
          <cell r="AS8">
            <v>1979</v>
          </cell>
          <cell r="AT8">
            <v>1.8367741935483872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CORBA-NS metrics"/>
    </sheetNames>
    <sheetDataSet>
      <sheetData sheetId="0">
        <row r="11">
          <cell r="AH11">
            <v>0.93084573002754833</v>
          </cell>
        </row>
        <row r="12">
          <cell r="AH12">
            <v>0.78939344262295097</v>
          </cell>
        </row>
        <row r="13">
          <cell r="AH13">
            <v>0.65703017241379313</v>
          </cell>
        </row>
        <row r="14">
          <cell r="AH14">
            <v>0.7212158273381295</v>
          </cell>
        </row>
        <row r="15">
          <cell r="AH15">
            <v>0.73386290322580638</v>
          </cell>
        </row>
        <row r="16">
          <cell r="AH16">
            <v>0.6166666666666667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7">
          <cell r="C27">
            <v>3</v>
          </cell>
          <cell r="D27">
            <v>9</v>
          </cell>
          <cell r="E27">
            <v>15.25</v>
          </cell>
          <cell r="F27">
            <v>3</v>
          </cell>
        </row>
        <row r="28">
          <cell r="C28">
            <v>6</v>
          </cell>
          <cell r="D28">
            <v>23</v>
          </cell>
          <cell r="E28">
            <v>31</v>
          </cell>
          <cell r="F28">
            <v>48</v>
          </cell>
        </row>
        <row r="29">
          <cell r="C29">
            <v>5</v>
          </cell>
          <cell r="D29">
            <v>6</v>
          </cell>
          <cell r="E29">
            <v>9</v>
          </cell>
          <cell r="F29">
            <v>13</v>
          </cell>
        </row>
        <row r="30">
          <cell r="C30">
            <v>2</v>
          </cell>
          <cell r="D30">
            <v>4</v>
          </cell>
          <cell r="E30">
            <v>26</v>
          </cell>
          <cell r="F30">
            <v>11</v>
          </cell>
        </row>
        <row r="31">
          <cell r="C31">
            <v>1</v>
          </cell>
          <cell r="D31">
            <v>8</v>
          </cell>
          <cell r="E31">
            <v>8</v>
          </cell>
          <cell r="F31">
            <v>14</v>
          </cell>
        </row>
        <row r="32">
          <cell r="C32">
            <v>3</v>
          </cell>
          <cell r="D32">
            <v>16</v>
          </cell>
          <cell r="E32">
            <v>8</v>
          </cell>
          <cell r="F32">
            <v>30</v>
          </cell>
        </row>
        <row r="33">
          <cell r="C33">
            <v>5</v>
          </cell>
          <cell r="D33">
            <v>12</v>
          </cell>
          <cell r="E33">
            <v>6</v>
          </cell>
          <cell r="F33">
            <v>2</v>
          </cell>
        </row>
        <row r="34">
          <cell r="C34">
            <v>5</v>
          </cell>
          <cell r="D34">
            <v>12</v>
          </cell>
          <cell r="E34">
            <v>28</v>
          </cell>
          <cell r="F34">
            <v>18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0"/>
  <sheetViews>
    <sheetView tabSelected="1" topLeftCell="T204" zoomScale="60" zoomScaleNormal="60" workbookViewId="0">
      <selection activeCell="W206" sqref="W206"/>
    </sheetView>
  </sheetViews>
  <sheetFormatPr defaultRowHeight="14.4"/>
  <cols>
    <col min="1" max="1" width="20.77734375" customWidth="1"/>
    <col min="12" max="12" width="8.88671875" customWidth="1"/>
  </cols>
  <sheetData>
    <row r="1" spans="1:23" ht="23.4">
      <c r="A1" s="6" t="s">
        <v>0</v>
      </c>
    </row>
    <row r="3" spans="1:23" ht="18">
      <c r="A3" s="2" t="s">
        <v>1</v>
      </c>
    </row>
    <row r="4" spans="1:23">
      <c r="W4" t="s">
        <v>1</v>
      </c>
    </row>
    <row r="5" spans="1:23">
      <c r="A5" s="1" t="str">
        <f>[1]Sheet1!L29</f>
        <v>Infrastructure</v>
      </c>
      <c r="B5" s="1" t="str">
        <f>[1]Sheet1!M29</f>
        <v>Publisher API</v>
      </c>
      <c r="C5" s="1" t="str">
        <f>[1]Sheet1!N29</f>
        <v>Subscriber API</v>
      </c>
      <c r="D5" s="1" t="str">
        <f>[1]Sheet1!O29</f>
        <v>Protocol API</v>
      </c>
      <c r="E5" s="1" t="str">
        <f>[1]Sheet1!P29</f>
        <v>Configuration API</v>
      </c>
      <c r="F5" s="1" t="str">
        <f>[1]Sheet1!Q29</f>
        <v>Initialization API</v>
      </c>
      <c r="G5" s="1" t="str">
        <f>[1]Sheet1!R29</f>
        <v>Extension API</v>
      </c>
      <c r="H5" s="1" t="s">
        <v>5</v>
      </c>
      <c r="I5" s="1" t="s">
        <v>89</v>
      </c>
      <c r="W5" t="s">
        <v>91</v>
      </c>
    </row>
    <row r="6" spans="1:23">
      <c r="A6" t="str">
        <f>[1]Sheet1!L30</f>
        <v>CORBA-NS (no repetition)</v>
      </c>
      <c r="B6">
        <f>[1]Sheet1!M30</f>
        <v>97</v>
      </c>
      <c r="C6">
        <f>[1]Sheet1!N30</f>
        <v>137</v>
      </c>
      <c r="D6">
        <f>[1]Sheet1!O30</f>
        <v>62</v>
      </c>
      <c r="E6">
        <f>[1]Sheet1!P30</f>
        <v>71</v>
      </c>
      <c r="F6">
        <f>[1]Sheet1!Q30</f>
        <v>39</v>
      </c>
      <c r="G6">
        <f>[1]Sheet1!R30</f>
        <v>0</v>
      </c>
      <c r="H6" s="3">
        <f>[1]Sheet1!S30</f>
        <v>406</v>
      </c>
      <c r="I6">
        <f>H6-G6</f>
        <v>406</v>
      </c>
    </row>
    <row r="7" spans="1:23">
      <c r="A7" t="str">
        <f>[1]Sheet1!L31</f>
        <v>Siena</v>
      </c>
      <c r="B7">
        <f>[1]Sheet1!M31</f>
        <v>38</v>
      </c>
      <c r="C7">
        <f>[1]Sheet1!N31</f>
        <v>164</v>
      </c>
      <c r="D7">
        <f>[1]Sheet1!O31</f>
        <v>9</v>
      </c>
      <c r="E7">
        <f>[1]Sheet1!P31</f>
        <v>0</v>
      </c>
      <c r="F7">
        <f>[1]Sheet1!Q31</f>
        <v>6</v>
      </c>
      <c r="G7">
        <f>[1]Sheet1!R31</f>
        <v>0</v>
      </c>
      <c r="H7" s="3">
        <f>[1]Sheet1!S31</f>
        <v>217</v>
      </c>
      <c r="I7">
        <f t="shared" ref="I7:I9" si="0">H7-G7</f>
        <v>217</v>
      </c>
    </row>
    <row r="8" spans="1:23">
      <c r="A8" t="str">
        <f>[1]Sheet1!L32</f>
        <v>YANCEES</v>
      </c>
      <c r="B8">
        <f>[1]Sheet1!M32</f>
        <v>64</v>
      </c>
      <c r="C8">
        <f>[1]Sheet1!N32</f>
        <v>82</v>
      </c>
      <c r="D8">
        <f>[1]Sheet1!O32</f>
        <v>12</v>
      </c>
      <c r="E8">
        <f>[1]Sheet1!P32</f>
        <v>0</v>
      </c>
      <c r="F8">
        <f>[1]Sheet1!Q32</f>
        <v>6</v>
      </c>
      <c r="G8">
        <f>[1]Sheet1!R32</f>
        <v>122</v>
      </c>
      <c r="H8" s="3">
        <f>[1]Sheet1!S32</f>
        <v>286</v>
      </c>
      <c r="I8">
        <f t="shared" si="0"/>
        <v>164</v>
      </c>
    </row>
    <row r="9" spans="1:23">
      <c r="A9" t="str">
        <f>[1]Sheet1!L33</f>
        <v>JavaSpaces</v>
      </c>
      <c r="B9">
        <f>[1]Sheet1!M33</f>
        <v>12</v>
      </c>
      <c r="C9">
        <f>[1]Sheet1!N33</f>
        <v>40</v>
      </c>
      <c r="D9">
        <f>[1]Sheet1!O33</f>
        <v>0</v>
      </c>
      <c r="E9">
        <f>[1]Sheet1!P33</f>
        <v>0</v>
      </c>
      <c r="F9">
        <f>[1]Sheet1!Q33</f>
        <v>24</v>
      </c>
      <c r="G9">
        <f>[1]Sheet1!R33</f>
        <v>0</v>
      </c>
      <c r="H9" s="3">
        <f>[1]Sheet1!S33</f>
        <v>76</v>
      </c>
      <c r="I9">
        <f t="shared" si="0"/>
        <v>76</v>
      </c>
    </row>
    <row r="10" spans="1:23">
      <c r="H10" s="3"/>
    </row>
    <row r="11" spans="1:23">
      <c r="H11" s="3"/>
    </row>
    <row r="14" spans="1:23" ht="18">
      <c r="A14" s="2" t="s">
        <v>88</v>
      </c>
    </row>
    <row r="15" spans="1:23" ht="18">
      <c r="A15" s="2"/>
    </row>
    <row r="16" spans="1:23">
      <c r="A16" s="1" t="s">
        <v>78</v>
      </c>
    </row>
    <row r="17" spans="1:23">
      <c r="B17" t="str">
        <f>[2]Sheet1!$A$31</f>
        <v>connectToServer()</v>
      </c>
      <c r="C17" t="str">
        <f>[2]Sheet1!$A$32</f>
        <v>createEvent()</v>
      </c>
      <c r="D17" t="str">
        <f>[2]Sheet1!$A$33</f>
        <v>createSubscription()</v>
      </c>
      <c r="E17" t="str">
        <f>[2]Sheet1!$A$34</f>
        <v>publish()</v>
      </c>
      <c r="F17" t="str">
        <f>[2]Sheet1!$A$35</f>
        <v>subscribe()</v>
      </c>
      <c r="G17" s="1" t="s">
        <v>5</v>
      </c>
      <c r="H17" s="1"/>
    </row>
    <row r="18" spans="1:23">
      <c r="A18" t="s">
        <v>2</v>
      </c>
      <c r="B18">
        <f>[2]Sheet1!$B$31</f>
        <v>459</v>
      </c>
      <c r="C18">
        <f>[2]Sheet1!$B$32</f>
        <v>21</v>
      </c>
      <c r="D18">
        <f>[2]Sheet1!$B$33</f>
        <v>175</v>
      </c>
      <c r="E18">
        <f>[2]Sheet1!$B$34</f>
        <v>27</v>
      </c>
      <c r="F18">
        <f>[2]Sheet1!$B$35</f>
        <v>160</v>
      </c>
      <c r="G18">
        <f>SUM(B18:F18)</f>
        <v>842</v>
      </c>
    </row>
    <row r="19" spans="1:23">
      <c r="A19" t="s">
        <v>3</v>
      </c>
      <c r="B19">
        <f>[2]Sheet1!$C$31</f>
        <v>75</v>
      </c>
      <c r="C19">
        <f>[2]Sheet1!$C$32</f>
        <v>6</v>
      </c>
      <c r="D19">
        <f>[2]Sheet1!$C$33</f>
        <v>84</v>
      </c>
      <c r="E19">
        <f>[2]Sheet1!$C$34</f>
        <v>16</v>
      </c>
      <c r="F19">
        <f>[2]Sheet1!$C$35</f>
        <v>22</v>
      </c>
      <c r="G19">
        <f t="shared" ref="G19:G21" si="1">SUM(B19:F19)</f>
        <v>203</v>
      </c>
    </row>
    <row r="20" spans="1:23">
      <c r="A20" t="s">
        <v>4</v>
      </c>
      <c r="B20">
        <f>[2]Sheet1!$D$31</f>
        <v>18</v>
      </c>
      <c r="C20">
        <f>[2]Sheet1!$D$32</f>
        <v>6</v>
      </c>
      <c r="D20">
        <f>[2]Sheet1!$D$33</f>
        <v>116</v>
      </c>
      <c r="E20">
        <f>[2]Sheet1!$D$34</f>
        <v>12</v>
      </c>
      <c r="F20">
        <f>[2]Sheet1!$D$35</f>
        <v>39</v>
      </c>
      <c r="G20">
        <f t="shared" si="1"/>
        <v>191</v>
      </c>
    </row>
    <row r="21" spans="1:23">
      <c r="A21" t="s">
        <v>7</v>
      </c>
      <c r="B21">
        <f>[2]Sheet1!$E$31</f>
        <v>16</v>
      </c>
      <c r="C21">
        <f>[2]Sheet1!$E$32</f>
        <v>6</v>
      </c>
      <c r="D21">
        <f>[2]Sheet1!$E$33</f>
        <v>84</v>
      </c>
      <c r="E21">
        <f>[2]Sheet1!$E$34</f>
        <v>24</v>
      </c>
      <c r="F21">
        <f>[2]Sheet1!$E$35</f>
        <v>85</v>
      </c>
      <c r="G21">
        <f t="shared" si="1"/>
        <v>215</v>
      </c>
      <c r="W21" t="s">
        <v>1</v>
      </c>
    </row>
    <row r="22" spans="1:23">
      <c r="W22" t="s">
        <v>92</v>
      </c>
    </row>
    <row r="23" spans="1:23">
      <c r="A23" s="1" t="s">
        <v>77</v>
      </c>
    </row>
    <row r="24" spans="1:23">
      <c r="B24" t="str">
        <f>[2]Sheet1!$A$31</f>
        <v>connectToServer()</v>
      </c>
      <c r="C24" t="str">
        <f>[2]Sheet1!$A$32</f>
        <v>createEvent()</v>
      </c>
      <c r="D24" t="str">
        <f>[2]Sheet1!$A$33</f>
        <v>createSubscription()</v>
      </c>
      <c r="E24" t="str">
        <f>[2]Sheet1!$A$34</f>
        <v>publish()</v>
      </c>
      <c r="F24" t="str">
        <f>[2]Sheet1!$A$35</f>
        <v>subscribe()</v>
      </c>
      <c r="G24" s="1" t="s">
        <v>5</v>
      </c>
      <c r="H24" s="1"/>
    </row>
    <row r="25" spans="1:23">
      <c r="A25" t="s">
        <v>2</v>
      </c>
      <c r="B25" s="4">
        <f>[2]Sheet1!$B$85</f>
        <v>459</v>
      </c>
      <c r="C25" s="4">
        <f>[2]Sheet1!$B$86</f>
        <v>33</v>
      </c>
      <c r="D25" s="4">
        <f>[2]Sheet1!$B$87</f>
        <v>1003.0000000000001</v>
      </c>
      <c r="E25" s="4">
        <f>[2]Sheet1!$B$88</f>
        <v>39</v>
      </c>
      <c r="F25" s="4">
        <f>[2]Sheet1!$B$89</f>
        <v>913</v>
      </c>
      <c r="G25">
        <f>SUM(B25:F25)</f>
        <v>2447</v>
      </c>
    </row>
    <row r="26" spans="1:23">
      <c r="A26" t="s">
        <v>3</v>
      </c>
      <c r="B26" s="4">
        <f>[2]Sheet1!$C$85</f>
        <v>75</v>
      </c>
      <c r="C26" s="4">
        <f>[2]Sheet1!$C$86</f>
        <v>14</v>
      </c>
      <c r="D26" s="4">
        <f>[2]Sheet1!$C$87</f>
        <v>788</v>
      </c>
      <c r="E26" s="4">
        <f>[2]Sheet1!$C$88</f>
        <v>56</v>
      </c>
      <c r="F26" s="4">
        <f>[2]Sheet1!$C$89</f>
        <v>80</v>
      </c>
      <c r="G26">
        <f t="shared" ref="G26:G27" si="2">SUM(B26:F26)</f>
        <v>1013</v>
      </c>
    </row>
    <row r="27" spans="1:23">
      <c r="A27" t="s">
        <v>4</v>
      </c>
      <c r="B27" s="4">
        <f>[2]Sheet1!$D$85</f>
        <v>18</v>
      </c>
      <c r="C27" s="4">
        <f>[2]Sheet1!$D$86</f>
        <v>38</v>
      </c>
      <c r="D27" s="4">
        <f>[2]Sheet1!$D$87</f>
        <v>0</v>
      </c>
      <c r="E27" s="4">
        <f>[2]Sheet1!$D$88</f>
        <v>12</v>
      </c>
      <c r="F27" s="4">
        <f>[2]Sheet1!$D$89</f>
        <v>12</v>
      </c>
      <c r="G27">
        <f t="shared" si="2"/>
        <v>80</v>
      </c>
    </row>
    <row r="28" spans="1:23">
      <c r="A28" t="s">
        <v>7</v>
      </c>
      <c r="B28" s="4">
        <f>[2]Sheet1!$E$85</f>
        <v>16</v>
      </c>
      <c r="C28" s="4">
        <f>[2]Sheet1!$E$86</f>
        <v>16</v>
      </c>
      <c r="D28" s="4">
        <f>[2]Sheet1!$E$87</f>
        <v>1061.3999999999999</v>
      </c>
      <c r="E28" s="4">
        <f>[2]Sheet1!$E$88</f>
        <v>10</v>
      </c>
      <c r="F28" s="4">
        <f>[2]Sheet1!$E$89</f>
        <v>44</v>
      </c>
      <c r="G28" s="4">
        <f>SUM(B28:F28)</f>
        <v>1147.3999999999999</v>
      </c>
    </row>
    <row r="29" spans="1:23">
      <c r="B29" s="4"/>
      <c r="C29" s="4"/>
      <c r="D29" s="4"/>
      <c r="E29" s="4"/>
      <c r="F29" s="4"/>
      <c r="G29" s="4"/>
    </row>
    <row r="30" spans="1:23">
      <c r="A30" t="s">
        <v>87</v>
      </c>
      <c r="B30" s="4"/>
      <c r="C30" s="4"/>
      <c r="D30" s="4"/>
      <c r="E30" s="4"/>
      <c r="F30" s="4"/>
      <c r="G30" s="4"/>
    </row>
    <row r="31" spans="1:23">
      <c r="A31" t="s">
        <v>32</v>
      </c>
      <c r="B31" s="4"/>
      <c r="C31" s="4"/>
      <c r="D31" s="4"/>
      <c r="E31" s="4"/>
      <c r="F31" s="4"/>
      <c r="G31" s="4"/>
    </row>
    <row r="32" spans="1:23">
      <c r="A32" t="s">
        <v>33</v>
      </c>
      <c r="B32" s="4"/>
      <c r="C32" s="4"/>
      <c r="D32" s="4"/>
      <c r="E32" s="4"/>
      <c r="F32" s="4"/>
      <c r="G32" s="4"/>
    </row>
    <row r="33" spans="1:7">
      <c r="B33" s="4"/>
      <c r="C33" s="4"/>
      <c r="D33" s="4"/>
      <c r="E33" s="4"/>
      <c r="F33" s="4"/>
      <c r="G33" s="4"/>
    </row>
    <row r="34" spans="1:7">
      <c r="B34" s="4"/>
      <c r="C34" s="4"/>
      <c r="D34" s="4"/>
      <c r="E34" s="4"/>
      <c r="F34" s="4"/>
      <c r="G34" s="4"/>
    </row>
    <row r="35" spans="1:7">
      <c r="A35" s="1" t="s">
        <v>79</v>
      </c>
      <c r="B35" s="4"/>
      <c r="C35" s="4"/>
      <c r="D35" s="4"/>
      <c r="E35" s="4"/>
      <c r="F35" s="4"/>
      <c r="G35" s="4"/>
    </row>
    <row r="36" spans="1:7">
      <c r="B36" t="str">
        <f>[2]Sheet1!$A$31</f>
        <v>connectToServer()</v>
      </c>
      <c r="C36" t="str">
        <f>[2]Sheet1!$A$32</f>
        <v>createEvent()</v>
      </c>
      <c r="D36" t="str">
        <f>[2]Sheet1!$A$33</f>
        <v>createSubscription()</v>
      </c>
      <c r="E36" t="str">
        <f>[2]Sheet1!$A$34</f>
        <v>publish()</v>
      </c>
      <c r="F36" t="str">
        <f>[2]Sheet1!$A$35</f>
        <v>subscribe()</v>
      </c>
      <c r="G36" t="s">
        <v>5</v>
      </c>
    </row>
    <row r="37" spans="1:7">
      <c r="A37" t="s">
        <v>69</v>
      </c>
      <c r="B37">
        <f>[2]Sheet1!$B$31</f>
        <v>459</v>
      </c>
      <c r="C37">
        <f>[2]Sheet1!$B$32</f>
        <v>21</v>
      </c>
      <c r="D37">
        <f>[2]Sheet1!$B$33</f>
        <v>175</v>
      </c>
      <c r="E37">
        <f>[2]Sheet1!$B$34</f>
        <v>27</v>
      </c>
      <c r="F37">
        <f>[2]Sheet1!$B$35</f>
        <v>160</v>
      </c>
      <c r="G37">
        <f>SUM(B37:F37)</f>
        <v>842</v>
      </c>
    </row>
    <row r="38" spans="1:7">
      <c r="A38" t="s">
        <v>70</v>
      </c>
      <c r="B38">
        <f>[2]Sheet1!$C$31</f>
        <v>75</v>
      </c>
      <c r="C38">
        <f>[2]Sheet1!$C$32</f>
        <v>6</v>
      </c>
      <c r="D38">
        <f>[2]Sheet1!$C$33</f>
        <v>84</v>
      </c>
      <c r="E38">
        <f>[2]Sheet1!$C$34</f>
        <v>16</v>
      </c>
      <c r="F38">
        <f>[2]Sheet1!$C$35</f>
        <v>22</v>
      </c>
      <c r="G38">
        <f t="shared" ref="G38:G40" si="3">SUM(B38:F38)</f>
        <v>203</v>
      </c>
    </row>
    <row r="39" spans="1:7">
      <c r="A39" t="s">
        <v>71</v>
      </c>
      <c r="B39">
        <f>[2]Sheet1!$D$31</f>
        <v>18</v>
      </c>
      <c r="C39">
        <f>[2]Sheet1!$D$32</f>
        <v>6</v>
      </c>
      <c r="D39">
        <f>[2]Sheet1!$D$33</f>
        <v>116</v>
      </c>
      <c r="E39">
        <f>[2]Sheet1!$D$34</f>
        <v>12</v>
      </c>
      <c r="F39">
        <f>[2]Sheet1!$D$35</f>
        <v>39</v>
      </c>
      <c r="G39">
        <f t="shared" si="3"/>
        <v>191</v>
      </c>
    </row>
    <row r="40" spans="1:7">
      <c r="A40" t="s">
        <v>72</v>
      </c>
      <c r="B40">
        <f>[2]Sheet1!$E$31</f>
        <v>16</v>
      </c>
      <c r="C40">
        <f>[2]Sheet1!$E$32</f>
        <v>6</v>
      </c>
      <c r="D40">
        <f>[2]Sheet1!$E$33</f>
        <v>84</v>
      </c>
      <c r="E40">
        <f>[2]Sheet1!$E$34</f>
        <v>24</v>
      </c>
      <c r="F40">
        <f>[2]Sheet1!$E$35</f>
        <v>85</v>
      </c>
      <c r="G40">
        <f t="shared" si="3"/>
        <v>215</v>
      </c>
    </row>
    <row r="41" spans="1:7">
      <c r="A41" t="s">
        <v>73</v>
      </c>
      <c r="B41" s="4">
        <f>[2]Sheet1!$B$85</f>
        <v>459</v>
      </c>
      <c r="C41" s="4">
        <f>[2]Sheet1!$B$86</f>
        <v>33</v>
      </c>
      <c r="D41" s="4">
        <f>[2]Sheet1!$B$87</f>
        <v>1003.0000000000001</v>
      </c>
      <c r="E41" s="4">
        <f>[2]Sheet1!$B$88</f>
        <v>39</v>
      </c>
      <c r="F41" s="4">
        <f>[2]Sheet1!$B$89</f>
        <v>913</v>
      </c>
      <c r="G41">
        <f>SUM(B41:F41)</f>
        <v>2447</v>
      </c>
    </row>
    <row r="42" spans="1:7">
      <c r="A42" t="s">
        <v>74</v>
      </c>
      <c r="B42" s="4">
        <f>[2]Sheet1!$C$85</f>
        <v>75</v>
      </c>
      <c r="C42" s="4">
        <f>[2]Sheet1!$C$86</f>
        <v>14</v>
      </c>
      <c r="D42" s="4">
        <f>[2]Sheet1!$C$87</f>
        <v>788</v>
      </c>
      <c r="E42" s="4">
        <f>[2]Sheet1!$C$88</f>
        <v>56</v>
      </c>
      <c r="F42" s="4">
        <f>[2]Sheet1!$C$89</f>
        <v>80</v>
      </c>
      <c r="G42">
        <f t="shared" ref="G42:G43" si="4">SUM(B42:F42)</f>
        <v>1013</v>
      </c>
    </row>
    <row r="43" spans="1:7">
      <c r="A43" t="s">
        <v>75</v>
      </c>
      <c r="B43" s="4">
        <f>[2]Sheet1!$D$85</f>
        <v>18</v>
      </c>
      <c r="C43" s="4">
        <f>[2]Sheet1!$D$86</f>
        <v>38</v>
      </c>
      <c r="D43" s="4">
        <f>[2]Sheet1!$D$87</f>
        <v>0</v>
      </c>
      <c r="E43" s="4">
        <f>[2]Sheet1!$D$88</f>
        <v>12</v>
      </c>
      <c r="F43" s="4">
        <f>[2]Sheet1!$D$89</f>
        <v>12</v>
      </c>
      <c r="G43">
        <f t="shared" si="4"/>
        <v>80</v>
      </c>
    </row>
    <row r="44" spans="1:7">
      <c r="A44" t="s">
        <v>76</v>
      </c>
      <c r="B44" s="4">
        <f>[2]Sheet1!$E$85</f>
        <v>16</v>
      </c>
      <c r="C44" s="4">
        <f>[2]Sheet1!$E$86</f>
        <v>16</v>
      </c>
      <c r="D44" s="4">
        <f>[2]Sheet1!$E$87</f>
        <v>1061.3999999999999</v>
      </c>
      <c r="E44" s="4">
        <f>[2]Sheet1!$E$88</f>
        <v>10</v>
      </c>
      <c r="F44" s="4">
        <f>[2]Sheet1!$E$89</f>
        <v>44</v>
      </c>
      <c r="G44" s="4">
        <f>SUM(B44:F44)</f>
        <v>1147.3999999999999</v>
      </c>
    </row>
    <row r="45" spans="1:7">
      <c r="B45" s="4"/>
      <c r="C45" s="4"/>
      <c r="D45" s="4"/>
      <c r="E45" s="4"/>
      <c r="F45" s="4"/>
      <c r="G45" s="4"/>
    </row>
    <row r="46" spans="1:7">
      <c r="B46" s="4" t="s">
        <v>80</v>
      </c>
      <c r="C46" s="4" t="s">
        <v>81</v>
      </c>
      <c r="D46" t="s">
        <v>83</v>
      </c>
      <c r="E46" s="4" t="s">
        <v>82</v>
      </c>
      <c r="F46" s="4"/>
      <c r="G46" s="4"/>
    </row>
    <row r="47" spans="1:7">
      <c r="A47" t="s">
        <v>2</v>
      </c>
      <c r="B47" s="4">
        <f>G37</f>
        <v>842</v>
      </c>
      <c r="C47" s="4">
        <f>G41</f>
        <v>2447</v>
      </c>
      <c r="D47" s="4">
        <f>C47-B47</f>
        <v>1605</v>
      </c>
      <c r="E47" s="13">
        <f>C47/B47</f>
        <v>2.9061757719714962</v>
      </c>
      <c r="F47" s="4"/>
      <c r="G47" s="4"/>
    </row>
    <row r="48" spans="1:7">
      <c r="A48" t="s">
        <v>3</v>
      </c>
      <c r="B48" s="4">
        <f t="shared" ref="B48:B50" si="5">G38</f>
        <v>203</v>
      </c>
      <c r="C48" s="4">
        <f t="shared" ref="C48:C50" si="6">G42</f>
        <v>1013</v>
      </c>
      <c r="D48" s="4">
        <f t="shared" ref="D48:D50" si="7">C48-B48</f>
        <v>810</v>
      </c>
      <c r="E48" s="13">
        <f>C48/B48</f>
        <v>4.9901477832512313</v>
      </c>
      <c r="F48" s="4"/>
      <c r="G48" s="4"/>
    </row>
    <row r="49" spans="1:7">
      <c r="A49" t="s">
        <v>4</v>
      </c>
      <c r="B49" s="4">
        <f t="shared" si="5"/>
        <v>191</v>
      </c>
      <c r="C49" s="4">
        <f t="shared" si="6"/>
        <v>80</v>
      </c>
      <c r="D49" s="4">
        <f t="shared" si="7"/>
        <v>-111</v>
      </c>
      <c r="E49" s="13">
        <f>C49/B49</f>
        <v>0.41884816753926701</v>
      </c>
      <c r="F49" s="4"/>
      <c r="G49" s="4"/>
    </row>
    <row r="50" spans="1:7">
      <c r="A50" t="s">
        <v>7</v>
      </c>
      <c r="B50" s="4">
        <f t="shared" si="5"/>
        <v>215</v>
      </c>
      <c r="C50" s="4">
        <f t="shared" si="6"/>
        <v>1147.3999999999999</v>
      </c>
      <c r="D50" s="4">
        <f t="shared" si="7"/>
        <v>932.39999999999986</v>
      </c>
      <c r="E50" s="13">
        <f>C50/B50</f>
        <v>5.336744186046511</v>
      </c>
      <c r="F50" s="4"/>
      <c r="G50" s="4"/>
    </row>
    <row r="51" spans="1:7">
      <c r="B51" s="4"/>
      <c r="C51" s="4"/>
      <c r="D51" s="4"/>
      <c r="E51" s="4"/>
      <c r="F51" s="4"/>
      <c r="G51" s="4"/>
    </row>
    <row r="52" spans="1:7">
      <c r="B52" s="4"/>
      <c r="C52" s="4"/>
      <c r="D52" s="4"/>
      <c r="E52" s="4"/>
      <c r="F52" s="4"/>
      <c r="G52" s="4"/>
    </row>
    <row r="53" spans="1:7">
      <c r="A53" t="s">
        <v>85</v>
      </c>
      <c r="B53" s="4"/>
      <c r="C53" s="4"/>
      <c r="D53" s="4"/>
      <c r="E53" s="4"/>
      <c r="F53" s="4"/>
      <c r="G53" s="4"/>
    </row>
    <row r="54" spans="1:7">
      <c r="B54" s="4"/>
      <c r="C54" s="4"/>
      <c r="D54" s="4"/>
      <c r="E54" s="4"/>
      <c r="F54" s="4"/>
      <c r="G54" s="4"/>
    </row>
    <row r="55" spans="1:7">
      <c r="A55" t="s">
        <v>84</v>
      </c>
      <c r="B55" s="4"/>
      <c r="C55" s="4"/>
      <c r="D55" s="4"/>
      <c r="E55" s="4"/>
      <c r="F55" s="4"/>
      <c r="G55" s="4"/>
    </row>
    <row r="56" spans="1:7">
      <c r="A56" t="s">
        <v>86</v>
      </c>
      <c r="B56" s="4"/>
      <c r="C56" s="4"/>
      <c r="D56" s="4"/>
      <c r="E56" s="4"/>
      <c r="F56" s="4"/>
      <c r="G56" s="4"/>
    </row>
    <row r="57" spans="1:7">
      <c r="B57" s="4"/>
      <c r="C57" s="4"/>
      <c r="D57" s="4"/>
      <c r="E57" s="4"/>
      <c r="F57" s="4"/>
      <c r="G57" s="4"/>
    </row>
    <row r="58" spans="1:7">
      <c r="B58" s="4"/>
      <c r="C58" s="4"/>
      <c r="D58" s="4"/>
      <c r="E58" s="4"/>
      <c r="F58" s="4"/>
      <c r="G58" s="4"/>
    </row>
    <row r="59" spans="1:7">
      <c r="B59" s="4"/>
      <c r="C59" s="4"/>
      <c r="D59" s="4"/>
      <c r="E59" s="4"/>
      <c r="F59" s="4"/>
      <c r="G59" s="4"/>
    </row>
    <row r="60" spans="1:7">
      <c r="B60" s="4"/>
      <c r="C60" s="4"/>
      <c r="D60" s="4"/>
      <c r="E60" s="4"/>
      <c r="F60" s="4"/>
      <c r="G60" s="4"/>
    </row>
    <row r="61" spans="1:7">
      <c r="B61" s="4"/>
      <c r="C61" s="4"/>
      <c r="D61" s="4"/>
      <c r="E61" s="4"/>
      <c r="F61" s="4"/>
      <c r="G61" s="4"/>
    </row>
    <row r="62" spans="1:7">
      <c r="B62" s="4"/>
      <c r="C62" s="4"/>
      <c r="D62" s="4"/>
      <c r="E62" s="4"/>
      <c r="F62" s="4"/>
      <c r="G62" s="4"/>
    </row>
    <row r="63" spans="1:7">
      <c r="B63" s="4"/>
      <c r="C63" s="4"/>
      <c r="D63" s="4"/>
      <c r="E63" s="4"/>
      <c r="F63" s="4"/>
      <c r="G63" s="4"/>
    </row>
    <row r="64" spans="1:7" ht="21">
      <c r="A64" s="5" t="s">
        <v>100</v>
      </c>
    </row>
    <row r="66" spans="1:8">
      <c r="A66" s="7"/>
      <c r="B66" s="8" t="s">
        <v>16</v>
      </c>
      <c r="C66" s="8" t="s">
        <v>3</v>
      </c>
      <c r="D66" s="8" t="s">
        <v>7</v>
      </c>
      <c r="E66" s="8" t="s">
        <v>2</v>
      </c>
      <c r="F66" s="8" t="s">
        <v>56</v>
      </c>
      <c r="G66" s="8" t="s">
        <v>38</v>
      </c>
      <c r="H66" s="8" t="s">
        <v>39</v>
      </c>
    </row>
    <row r="67" spans="1:8">
      <c r="A67" s="9" t="s">
        <v>11</v>
      </c>
      <c r="B67" s="10">
        <f>[3]Sheet1!B16</f>
        <v>1448.8914285714286</v>
      </c>
      <c r="C67" s="10">
        <f>[3]Sheet1!C16</f>
        <v>1428.8589285714286</v>
      </c>
      <c r="D67" s="10">
        <f>[3]Sheet1!D16</f>
        <v>1706.9309722222222</v>
      </c>
      <c r="E67" s="10">
        <f>[3]Sheet1!E16</f>
        <v>1334.9367500000001</v>
      </c>
      <c r="F67" s="10">
        <f>[3]Sheet1!F16</f>
        <v>1871.7420202020203</v>
      </c>
      <c r="G67" s="10">
        <f>[3]Sheet1!G16</f>
        <v>1485.7420202020203</v>
      </c>
      <c r="H67" s="10">
        <f>[3]Sheet1!H16</f>
        <v>386</v>
      </c>
    </row>
    <row r="68" spans="1:8">
      <c r="A68" s="1" t="s">
        <v>12</v>
      </c>
      <c r="B68" s="10">
        <f>[3]Sheet1!B17</f>
        <v>542.72938596491235</v>
      </c>
      <c r="C68" s="10">
        <f>[3]Sheet1!C17</f>
        <v>659.07787081339711</v>
      </c>
      <c r="D68" s="10">
        <f>[3]Sheet1!D17</f>
        <v>595.02938596491231</v>
      </c>
      <c r="E68" s="10">
        <f>[3]Sheet1!E17</f>
        <v>884.89605263157898</v>
      </c>
      <c r="F68" s="10">
        <f>[3]Sheet1!F17</f>
        <v>250</v>
      </c>
      <c r="G68" s="10">
        <f>[3]Sheet1!G17</f>
        <v>208</v>
      </c>
      <c r="H68" s="10">
        <f>[3]Sheet1!H17</f>
        <v>42</v>
      </c>
    </row>
    <row r="69" spans="1:8">
      <c r="A69" s="9" t="s">
        <v>13</v>
      </c>
      <c r="B69" s="10">
        <f>[3]Sheet1!B18</f>
        <v>298.65333333333336</v>
      </c>
      <c r="C69" s="10">
        <f>[3]Sheet1!C18</f>
        <v>476.15970873786409</v>
      </c>
      <c r="D69" s="10">
        <f>[3]Sheet1!D18</f>
        <v>457.50004329004332</v>
      </c>
      <c r="E69" s="10">
        <f>[3]Sheet1!E18</f>
        <v>1014.920430107527</v>
      </c>
      <c r="F69" s="10">
        <f>[3]Sheet1!F18</f>
        <v>681.50236559139785</v>
      </c>
      <c r="G69" s="10">
        <f>[3]Sheet1!G18</f>
        <v>75</v>
      </c>
      <c r="H69" s="10">
        <f>[3]Sheet1!H18</f>
        <v>606.50236559139785</v>
      </c>
    </row>
    <row r="70" spans="1:8">
      <c r="A70" s="9" t="s">
        <v>101</v>
      </c>
      <c r="B70" s="10">
        <f>[3]Sheet1!B19</f>
        <v>1448.8914285714286</v>
      </c>
      <c r="C70" s="10">
        <f>[3]Sheet1!C19</f>
        <v>1428.8589285714286</v>
      </c>
      <c r="D70" s="10">
        <f>[3]Sheet1!D19</f>
        <v>1706.9309722222222</v>
      </c>
      <c r="E70" s="10">
        <f>[3]Sheet1!E19</f>
        <v>1334.9367500000001</v>
      </c>
      <c r="F70" s="10">
        <f>[3]Sheet1!F19</f>
        <v>1871.7420202020203</v>
      </c>
      <c r="G70" s="10">
        <f>[3]Sheet1!G19</f>
        <v>1485.7420202020203</v>
      </c>
      <c r="H70" s="10">
        <f>[3]Sheet1!H19</f>
        <v>386</v>
      </c>
    </row>
    <row r="71" spans="1:8">
      <c r="A71" s="9"/>
      <c r="B71" s="10"/>
      <c r="C71" s="10"/>
      <c r="D71" s="10"/>
      <c r="E71" s="10"/>
      <c r="F71" s="10"/>
      <c r="G71" s="10"/>
      <c r="H71" s="10"/>
    </row>
    <row r="72" spans="1:8">
      <c r="A72" s="9" t="s">
        <v>14</v>
      </c>
      <c r="B72" s="10">
        <f>SUM(B68:B70)</f>
        <v>2290.2741478696744</v>
      </c>
      <c r="C72" s="10">
        <f t="shared" ref="C72:H72" si="8">SUM(C68:C70)</f>
        <v>2564.0965081226896</v>
      </c>
      <c r="D72" s="10">
        <f t="shared" si="8"/>
        <v>2759.4604014771776</v>
      </c>
      <c r="E72" s="10">
        <f t="shared" si="8"/>
        <v>3234.7532327391064</v>
      </c>
      <c r="F72" s="10">
        <f t="shared" si="8"/>
        <v>2803.2443857934181</v>
      </c>
      <c r="G72" s="10">
        <f t="shared" si="8"/>
        <v>1768.7420202020203</v>
      </c>
      <c r="H72" s="10">
        <f t="shared" si="8"/>
        <v>1034.5023655913978</v>
      </c>
    </row>
    <row r="73" spans="1:8">
      <c r="B73" s="4"/>
      <c r="C73" s="4"/>
      <c r="D73" s="4"/>
      <c r="E73" s="4"/>
      <c r="F73" s="4"/>
      <c r="G73" s="4"/>
    </row>
    <row r="74" spans="1:8" ht="21">
      <c r="A74" s="5" t="s">
        <v>99</v>
      </c>
    </row>
    <row r="76" spans="1:8">
      <c r="A76" s="7"/>
      <c r="B76" s="8" t="s">
        <v>16</v>
      </c>
      <c r="C76" s="8" t="s">
        <v>3</v>
      </c>
      <c r="D76" s="8" t="s">
        <v>7</v>
      </c>
      <c r="E76" s="8" t="s">
        <v>2</v>
      </c>
      <c r="F76" s="8" t="s">
        <v>56</v>
      </c>
      <c r="G76" s="8" t="s">
        <v>38</v>
      </c>
      <c r="H76" s="8" t="s">
        <v>39</v>
      </c>
    </row>
    <row r="77" spans="1:8">
      <c r="A77" s="9" t="s">
        <v>11</v>
      </c>
      <c r="B77" s="10">
        <f>[3]Sheet1!B25</f>
        <v>3142.0814948240168</v>
      </c>
      <c r="C77" s="10">
        <f>[3]Sheet1!C25</f>
        <v>1264.346</v>
      </c>
      <c r="D77" s="10">
        <f>[3]Sheet1!D25</f>
        <v>2062.7134603174609</v>
      </c>
      <c r="E77" s="10">
        <f>[3]Sheet1!E25</f>
        <v>1274.846</v>
      </c>
      <c r="F77" s="10">
        <f>[3]Sheet1!F25</f>
        <v>2539.1510901401002</v>
      </c>
      <c r="G77" s="10">
        <f>[3]Sheet1!G25</f>
        <v>1576.7662807017543</v>
      </c>
      <c r="H77" s="10">
        <f>[3]Sheet1!H25</f>
        <v>896.06057142857151</v>
      </c>
    </row>
    <row r="78" spans="1:8">
      <c r="A78" s="1" t="s">
        <v>12</v>
      </c>
      <c r="B78" s="10">
        <f>[3]Sheet1!B26</f>
        <v>1148.1693827160493</v>
      </c>
      <c r="C78" s="10">
        <f>[3]Sheet1!C26</f>
        <v>2244.4319999999998</v>
      </c>
      <c r="D78" s="10">
        <f>[3]Sheet1!D26</f>
        <v>2515.3219135802469</v>
      </c>
      <c r="E78" s="10">
        <f>[3]Sheet1!E26</f>
        <v>3746.6833077765605</v>
      </c>
      <c r="F78" s="10">
        <f>[3]Sheet1!F26</f>
        <v>1212.4696774193549</v>
      </c>
      <c r="G78" s="10">
        <f>[3]Sheet1!G26</f>
        <v>891.6</v>
      </c>
      <c r="H78" s="10">
        <f>[3]Sheet1!H26</f>
        <v>416.02110599078344</v>
      </c>
    </row>
    <row r="79" spans="1:8">
      <c r="A79" s="9" t="s">
        <v>13</v>
      </c>
      <c r="B79" s="10">
        <f>[3]Sheet1!B27</f>
        <v>1907.866</v>
      </c>
      <c r="C79" s="10">
        <f>[3]Sheet1!C27</f>
        <v>2090.366</v>
      </c>
      <c r="D79" s="10">
        <f>[3]Sheet1!D27</f>
        <v>1935.761</v>
      </c>
      <c r="E79" s="10">
        <f>[3]Sheet1!E27</f>
        <v>2439.366</v>
      </c>
      <c r="F79" s="10">
        <f>[3]Sheet1!F27</f>
        <v>471.34090909090907</v>
      </c>
      <c r="G79" s="10">
        <f>[3]Sheet1!G27</f>
        <v>281.16666666666669</v>
      </c>
      <c r="H79" s="10">
        <f>[3]Sheet1!H27</f>
        <v>197.42857142857144</v>
      </c>
    </row>
    <row r="80" spans="1:8">
      <c r="A80" s="9"/>
      <c r="B80" s="10"/>
      <c r="C80" s="10"/>
      <c r="D80" s="10"/>
      <c r="E80" s="10"/>
      <c r="F80" s="10"/>
      <c r="G80" s="10"/>
      <c r="H80" s="10"/>
    </row>
    <row r="81" spans="1:23">
      <c r="A81" s="9" t="s">
        <v>14</v>
      </c>
      <c r="B81" s="10">
        <f>SUM(B77:B79)</f>
        <v>6198.1168775400656</v>
      </c>
      <c r="C81" s="10">
        <f t="shared" ref="C81:H81" si="9">SUM(C77:C79)</f>
        <v>5599.1440000000002</v>
      </c>
      <c r="D81" s="10">
        <f t="shared" si="9"/>
        <v>6513.7963738977087</v>
      </c>
      <c r="E81" s="10">
        <f t="shared" si="9"/>
        <v>7460.89530777656</v>
      </c>
      <c r="F81" s="10">
        <f t="shared" si="9"/>
        <v>4222.9616766503641</v>
      </c>
      <c r="G81" s="10">
        <f t="shared" si="9"/>
        <v>2749.532947368421</v>
      </c>
      <c r="H81" s="10">
        <f t="shared" si="9"/>
        <v>1509.5102488479265</v>
      </c>
    </row>
    <row r="82" spans="1:23">
      <c r="B82" s="4"/>
      <c r="C82" s="4"/>
      <c r="D82" s="4"/>
      <c r="E82" s="4"/>
      <c r="F82" s="4"/>
      <c r="G82" s="4"/>
    </row>
    <row r="83" spans="1:23" ht="21">
      <c r="A83" s="5" t="s">
        <v>90</v>
      </c>
    </row>
    <row r="85" spans="1:23">
      <c r="A85" s="7"/>
      <c r="B85" s="8" t="s">
        <v>16</v>
      </c>
      <c r="C85" s="8" t="s">
        <v>3</v>
      </c>
      <c r="D85" s="8" t="s">
        <v>7</v>
      </c>
      <c r="E85" s="8" t="s">
        <v>2</v>
      </c>
      <c r="F85" s="8" t="s">
        <v>56</v>
      </c>
      <c r="G85" s="8" t="s">
        <v>38</v>
      </c>
      <c r="H85" s="8" t="s">
        <v>39</v>
      </c>
    </row>
    <row r="86" spans="1:23">
      <c r="A86" s="9" t="s">
        <v>11</v>
      </c>
      <c r="B86" s="10">
        <f>[3]Sheet1!B7</f>
        <v>3701.3904123146172</v>
      </c>
      <c r="C86" s="10">
        <f>[3]Sheet1!C7</f>
        <v>3279.784374145007</v>
      </c>
      <c r="D86" s="10">
        <f>[3]Sheet1!D7</f>
        <v>3890.4748837209304</v>
      </c>
      <c r="E86" s="10">
        <f>[3]Sheet1!E7</f>
        <v>3514.8452431289643</v>
      </c>
      <c r="F86" s="10">
        <f>[3]Sheet1!F7</f>
        <v>6151.1847071392658</v>
      </c>
      <c r="G86" s="10">
        <f>[3]Sheet1!G7</f>
        <v>4642.019935897436</v>
      </c>
      <c r="H86" s="10">
        <f>[3]Sheet1!H7</f>
        <v>1509.1647712418301</v>
      </c>
    </row>
    <row r="87" spans="1:23">
      <c r="A87" s="1" t="s">
        <v>12</v>
      </c>
      <c r="B87" s="10">
        <f>[3]Sheet1!B8</f>
        <v>619.30931983805658</v>
      </c>
      <c r="C87" s="10">
        <f>[3]Sheet1!C8</f>
        <v>709.01086065573759</v>
      </c>
      <c r="D87" s="10">
        <f>[3]Sheet1!D8</f>
        <v>1419.4225726141078</v>
      </c>
      <c r="E87" s="10">
        <f>[3]Sheet1!E8</f>
        <v>1229.2782403433475</v>
      </c>
      <c r="F87" s="10">
        <f>[3]Sheet1!F8</f>
        <v>1462.9890243902439</v>
      </c>
      <c r="G87" s="10">
        <f>[3]Sheet1!G8</f>
        <v>349.5</v>
      </c>
      <c r="H87" s="10">
        <f>[3]Sheet1!H8</f>
        <v>1280.9890243902439</v>
      </c>
      <c r="W87" t="s">
        <v>93</v>
      </c>
    </row>
    <row r="88" spans="1:23">
      <c r="A88" s="9" t="s">
        <v>13</v>
      </c>
      <c r="B88" s="10">
        <f>[3]Sheet1!B9</f>
        <v>1518.6279999999997</v>
      </c>
      <c r="C88" s="10">
        <f>[3]Sheet1!C9</f>
        <v>1583.6279999999997</v>
      </c>
      <c r="D88" s="10">
        <f>[3]Sheet1!D9</f>
        <v>1566.6279999999997</v>
      </c>
      <c r="E88" s="10">
        <f>[3]Sheet1!E9</f>
        <v>1907.4279999999997</v>
      </c>
      <c r="F88" s="10">
        <f>[3]Sheet1!F9</f>
        <v>269.5</v>
      </c>
      <c r="G88" s="10">
        <f>[3]Sheet1!G9</f>
        <v>234</v>
      </c>
      <c r="H88" s="10">
        <f>[3]Sheet1!H9</f>
        <v>62.5</v>
      </c>
      <c r="W88" t="s">
        <v>94</v>
      </c>
    </row>
    <row r="89" spans="1:23">
      <c r="A89" s="9" t="s">
        <v>57</v>
      </c>
      <c r="B89" s="10">
        <f>[3]Sheet1!B10</f>
        <v>3701.3904123146172</v>
      </c>
      <c r="C89" s="10">
        <f>[3]Sheet1!C10</f>
        <v>3279.784374145007</v>
      </c>
      <c r="D89" s="10">
        <f>[3]Sheet1!D10</f>
        <v>3890.4748837209304</v>
      </c>
      <c r="E89" s="10">
        <f>[3]Sheet1!E10</f>
        <v>3514.8452431289643</v>
      </c>
      <c r="F89" s="10">
        <f>[3]Sheet1!F10</f>
        <v>4161.1875867552371</v>
      </c>
      <c r="G89" s="10">
        <f>[3]Sheet1!G10</f>
        <v>2906.519935897436</v>
      </c>
      <c r="H89" s="10">
        <f>[3]Sheet1!H10</f>
        <v>1509.1647712418301</v>
      </c>
      <c r="W89" t="s">
        <v>95</v>
      </c>
    </row>
    <row r="90" spans="1:23">
      <c r="A90" s="9"/>
      <c r="B90" s="10"/>
      <c r="C90" s="10"/>
      <c r="D90" s="10"/>
      <c r="E90" s="10"/>
      <c r="F90" s="10"/>
      <c r="G90" s="10"/>
      <c r="H90" s="10"/>
      <c r="W90" t="s">
        <v>96</v>
      </c>
    </row>
    <row r="91" spans="1:23">
      <c r="A91" s="9" t="s">
        <v>14</v>
      </c>
      <c r="B91" s="4">
        <f t="shared" ref="B91:H91" si="10">SUM(B86:B89)</f>
        <v>9540.7181444672915</v>
      </c>
      <c r="C91" s="4">
        <f t="shared" si="10"/>
        <v>8852.2076089457514</v>
      </c>
      <c r="D91" s="4">
        <f t="shared" si="10"/>
        <v>10767.000340055969</v>
      </c>
      <c r="E91" s="4">
        <f t="shared" si="10"/>
        <v>10166.396726601277</v>
      </c>
      <c r="F91" s="4">
        <f t="shared" si="10"/>
        <v>12044.861318284748</v>
      </c>
      <c r="G91" s="4">
        <f t="shared" si="10"/>
        <v>8132.0398717948719</v>
      </c>
      <c r="H91" s="4">
        <f t="shared" si="10"/>
        <v>4361.8185668739043</v>
      </c>
    </row>
    <row r="93" spans="1:23" ht="18">
      <c r="A93" s="2" t="s">
        <v>22</v>
      </c>
    </row>
    <row r="94" spans="1:23">
      <c r="A94" s="7"/>
      <c r="B94" s="8" t="s">
        <v>6</v>
      </c>
      <c r="C94" s="8" t="s">
        <v>3</v>
      </c>
      <c r="D94" s="8" t="s">
        <v>7</v>
      </c>
      <c r="E94" s="8" t="s">
        <v>2</v>
      </c>
      <c r="F94" s="8" t="s">
        <v>8</v>
      </c>
      <c r="G94" s="8" t="s">
        <v>9</v>
      </c>
      <c r="H94" s="8" t="s">
        <v>10</v>
      </c>
    </row>
    <row r="95" spans="1:23">
      <c r="A95" s="9" t="s">
        <v>11</v>
      </c>
      <c r="B95" s="4">
        <f>[3]Sheet1!B33</f>
        <v>8292.3633357100625</v>
      </c>
      <c r="C95" s="4">
        <f>[3]Sheet1!C33</f>
        <v>5972.9893027164353</v>
      </c>
      <c r="D95" s="4">
        <f>[3]Sheet1!D33</f>
        <v>7660.1193162606141</v>
      </c>
      <c r="E95" s="4">
        <f>[3]Sheet1!E33</f>
        <v>6124.6279931289646</v>
      </c>
      <c r="F95" s="4">
        <f>[3]Sheet1!F33</f>
        <v>8572.0806970973572</v>
      </c>
      <c r="G95" s="4">
        <f>[3]Sheet1!G33</f>
        <v>5969.0282368012104</v>
      </c>
      <c r="H95" s="4">
        <f>[3]Sheet1!H33</f>
        <v>2791.2253426704019</v>
      </c>
    </row>
    <row r="96" spans="1:23">
      <c r="A96" s="1" t="s">
        <v>12</v>
      </c>
      <c r="B96" s="4">
        <f>[3]Sheet1!B34</f>
        <v>2310.208088519018</v>
      </c>
      <c r="C96" s="4">
        <f>[3]Sheet1!C34</f>
        <v>3612.5207314691343</v>
      </c>
      <c r="D96" s="4">
        <f>[3]Sheet1!D34</f>
        <v>4529.7738721592668</v>
      </c>
      <c r="E96" s="4">
        <f>[3]Sheet1!E34</f>
        <v>5860.8576007514866</v>
      </c>
      <c r="F96" s="4">
        <f>[3]Sheet1!F34</f>
        <v>2925.458701809599</v>
      </c>
      <c r="G96" s="4">
        <f>[3]Sheet1!G34</f>
        <v>1449.1</v>
      </c>
      <c r="H96" s="4">
        <f>[3]Sheet1!H34</f>
        <v>1739.0101303810275</v>
      </c>
    </row>
    <row r="97" spans="1:12">
      <c r="A97" s="9" t="s">
        <v>13</v>
      </c>
      <c r="B97" s="4">
        <f>[3]Sheet1!B35</f>
        <v>3725.1473333333329</v>
      </c>
      <c r="C97" s="4">
        <f>[3]Sheet1!C35</f>
        <v>4150.1537087378638</v>
      </c>
      <c r="D97" s="4">
        <f>[3]Sheet1!D35</f>
        <v>3959.889043290043</v>
      </c>
      <c r="E97" s="4">
        <f>[3]Sheet1!E35</f>
        <v>5361.7144301075268</v>
      </c>
      <c r="F97" s="4">
        <f>[3]Sheet1!F35</f>
        <v>1422.3432746823069</v>
      </c>
      <c r="G97" s="4">
        <f>[3]Sheet1!G35</f>
        <v>590.16666666666674</v>
      </c>
      <c r="H97" s="4">
        <f>[3]Sheet1!H35</f>
        <v>866.43093701996929</v>
      </c>
    </row>
    <row r="98" spans="1:12">
      <c r="A98" s="9"/>
      <c r="B98" s="4"/>
      <c r="C98" s="4"/>
      <c r="D98" s="4"/>
      <c r="E98" s="4"/>
      <c r="F98" s="4"/>
      <c r="G98" s="4"/>
      <c r="H98" s="4"/>
    </row>
    <row r="99" spans="1:12">
      <c r="A99" s="9" t="s">
        <v>14</v>
      </c>
      <c r="B99" s="4">
        <f>SUM(B95:B97)</f>
        <v>14327.718757562414</v>
      </c>
      <c r="C99" s="4">
        <f t="shared" ref="C99:H99" si="11">SUM(C95:C97)</f>
        <v>13735.663742923432</v>
      </c>
      <c r="D99" s="4">
        <f t="shared" si="11"/>
        <v>16149.782231709924</v>
      </c>
      <c r="E99" s="4">
        <f t="shared" si="11"/>
        <v>17347.200023987978</v>
      </c>
      <c r="F99" s="4">
        <f t="shared" si="11"/>
        <v>12919.882673589264</v>
      </c>
      <c r="G99" s="4">
        <f t="shared" si="11"/>
        <v>8008.2949034678777</v>
      </c>
      <c r="H99" s="4">
        <f t="shared" si="11"/>
        <v>5396.6664100713979</v>
      </c>
    </row>
    <row r="100" spans="1:12">
      <c r="A100" s="9"/>
      <c r="B100" s="4"/>
      <c r="C100" s="4"/>
      <c r="D100" s="4"/>
      <c r="E100" s="4"/>
      <c r="F100" s="4"/>
      <c r="G100" s="4"/>
      <c r="H100" s="4"/>
    </row>
    <row r="102" spans="1:12" ht="18">
      <c r="A102" s="2" t="s">
        <v>15</v>
      </c>
    </row>
    <row r="103" spans="1:12">
      <c r="B103" s="8" t="s">
        <v>16</v>
      </c>
      <c r="C103" s="8" t="s">
        <v>3</v>
      </c>
      <c r="D103" s="8" t="s">
        <v>7</v>
      </c>
      <c r="E103" s="8" t="s">
        <v>2</v>
      </c>
      <c r="F103" s="8" t="s">
        <v>17</v>
      </c>
      <c r="G103" s="8" t="s">
        <v>9</v>
      </c>
      <c r="H103" s="8" t="s">
        <v>10</v>
      </c>
    </row>
    <row r="104" spans="1:12">
      <c r="A104" s="1" t="s">
        <v>18</v>
      </c>
      <c r="B104" s="4">
        <f>[4]Sheet1!$C$8</f>
        <v>2612</v>
      </c>
      <c r="C104" s="4">
        <f>[4]Sheet1!$J$8</f>
        <v>2708</v>
      </c>
      <c r="D104" s="4">
        <f>[4]Sheet1!$X$8</f>
        <v>2998</v>
      </c>
      <c r="E104" s="4">
        <f>[4]Sheet1!$Q$8</f>
        <v>2949</v>
      </c>
      <c r="F104" s="4">
        <f>[4]Sheet1!$AS$8</f>
        <v>2959</v>
      </c>
      <c r="G104" s="4">
        <f>[4]Sheet1!$AL$8</f>
        <v>1315</v>
      </c>
      <c r="H104" s="4">
        <f>[4]Sheet1!$AE$10</f>
        <v>166</v>
      </c>
    </row>
    <row r="105" spans="1:12">
      <c r="A105" s="1" t="s">
        <v>19</v>
      </c>
      <c r="B105" s="4">
        <f>[5]Sheet1!$C$8</f>
        <v>1233</v>
      </c>
      <c r="C105" s="4">
        <f>[5]Sheet1!$J$8</f>
        <v>1371</v>
      </c>
      <c r="D105" s="4">
        <f>[5]Sheet1!$X$8</f>
        <v>1458</v>
      </c>
      <c r="E105" s="4">
        <f>[5]Sheet1!$Q$8</f>
        <v>1560</v>
      </c>
      <c r="F105" s="4">
        <f>[5]Sheet1!$AS$8</f>
        <v>1507</v>
      </c>
      <c r="G105" s="4">
        <f>[5]Sheet1!$AL$8</f>
        <v>875</v>
      </c>
      <c r="H105" s="4">
        <f>[5]Sheet1!$AE$8</f>
        <v>632</v>
      </c>
    </row>
    <row r="106" spans="1:12">
      <c r="A106" s="1" t="s">
        <v>20</v>
      </c>
      <c r="B106" s="4">
        <f>[6]Sheet1!$C$8</f>
        <v>2686</v>
      </c>
      <c r="C106" s="4">
        <f>[6]Sheet1!$J$8</f>
        <v>2575</v>
      </c>
      <c r="D106" s="4">
        <f>[6]Sheet1!$X$8</f>
        <v>2705</v>
      </c>
      <c r="E106" s="4">
        <f>[6]Sheet1!$Q$8</f>
        <v>2948</v>
      </c>
      <c r="F106" s="4">
        <f>[6]Sheet1!$AS$8</f>
        <v>1979</v>
      </c>
      <c r="G106" s="4">
        <f>[6]Sheet1!$AL$8</f>
        <v>1147</v>
      </c>
      <c r="H106" s="4">
        <f>[6]Sheet1!$AE$8</f>
        <v>832</v>
      </c>
    </row>
    <row r="107" spans="1:12">
      <c r="B107" s="4"/>
      <c r="C107" s="4"/>
      <c r="D107" s="4"/>
      <c r="E107" s="4"/>
      <c r="F107" s="4"/>
      <c r="G107" s="4"/>
      <c r="H107" s="4"/>
    </row>
    <row r="108" spans="1:12">
      <c r="A108" s="1" t="s">
        <v>5</v>
      </c>
      <c r="B108" s="4">
        <f>SUM(B104:B106)</f>
        <v>6531</v>
      </c>
      <c r="C108" s="4">
        <f t="shared" ref="C108:H108" si="12">SUM(C104:C106)</f>
        <v>6654</v>
      </c>
      <c r="D108" s="4">
        <f t="shared" si="12"/>
        <v>7161</v>
      </c>
      <c r="E108" s="4">
        <f t="shared" si="12"/>
        <v>7457</v>
      </c>
      <c r="F108" s="4">
        <f t="shared" si="12"/>
        <v>6445</v>
      </c>
      <c r="G108" s="4">
        <f t="shared" si="12"/>
        <v>3337</v>
      </c>
      <c r="H108" s="4">
        <f t="shared" si="12"/>
        <v>1630</v>
      </c>
    </row>
    <row r="109" spans="1:12">
      <c r="A109" s="1"/>
      <c r="B109" s="4"/>
      <c r="C109" s="4"/>
      <c r="D109" s="4"/>
      <c r="E109" s="4"/>
      <c r="F109" s="4"/>
      <c r="G109" s="4"/>
      <c r="H109" s="4"/>
      <c r="L109" t="s">
        <v>28</v>
      </c>
    </row>
    <row r="110" spans="1:12">
      <c r="L110" t="s">
        <v>29</v>
      </c>
    </row>
    <row r="111" spans="1:12" ht="18">
      <c r="A111" s="2" t="s">
        <v>21</v>
      </c>
      <c r="L111" t="s">
        <v>30</v>
      </c>
    </row>
    <row r="112" spans="1:12">
      <c r="B112" s="8" t="s">
        <v>16</v>
      </c>
      <c r="C112" s="8" t="s">
        <v>3</v>
      </c>
      <c r="D112" s="8" t="s">
        <v>7</v>
      </c>
      <c r="E112" s="8" t="s">
        <v>2</v>
      </c>
      <c r="F112" s="8" t="s">
        <v>17</v>
      </c>
      <c r="G112" s="8" t="s">
        <v>9</v>
      </c>
      <c r="H112" s="8" t="s">
        <v>10</v>
      </c>
    </row>
    <row r="113" spans="1:12">
      <c r="A113" s="1" t="s">
        <v>18</v>
      </c>
      <c r="B113" s="10">
        <f>[4]Sheet1!$D$8</f>
        <v>2.1078623481781373</v>
      </c>
      <c r="C113" s="10">
        <f>[4]Sheet1!$K$8</f>
        <v>2.1264344262295078</v>
      </c>
      <c r="D113" s="10">
        <f>[4]Sheet1!$Y$8</f>
        <v>2.1444813278008299</v>
      </c>
      <c r="E113" s="10">
        <f>[4]Sheet1!$R$8</f>
        <v>2.1718669527896992</v>
      </c>
      <c r="F113" s="10">
        <f>[4]Sheet1!$AT$8</f>
        <v>1.8962717770034845</v>
      </c>
      <c r="G113" s="10">
        <f>[4]Sheet1!$AM$8</f>
        <v>2.1856910569105694</v>
      </c>
      <c r="H113" s="10">
        <f>[4]Sheet1!$AF$8</f>
        <v>1.6792073170731707</v>
      </c>
      <c r="L113" t="s">
        <v>31</v>
      </c>
    </row>
    <row r="114" spans="1:12">
      <c r="A114" s="1" t="s">
        <v>19</v>
      </c>
      <c r="B114" s="10">
        <f>[5]Sheet1!$D$8</f>
        <v>1.8665833333333335</v>
      </c>
      <c r="C114" s="10">
        <f>[5]Sheet1!$K$8</f>
        <v>1.9494174757281555</v>
      </c>
      <c r="D114" s="10">
        <f>[5]Sheet1!$Y$8</f>
        <v>1.9596969696969697</v>
      </c>
      <c r="E114" s="10">
        <f>[5]Sheet1!$R$8</f>
        <v>2.0471774193548389</v>
      </c>
      <c r="F114" s="10">
        <f>[5]Sheet1!$AT$8</f>
        <v>2.2685964912280703</v>
      </c>
      <c r="G114" s="10">
        <f>[5]Sheet1!$AM$8</f>
        <v>3.112307692307692</v>
      </c>
      <c r="H114" s="10">
        <f>[5]Sheet1!$AF$8</f>
        <v>1.5609677419354839</v>
      </c>
    </row>
    <row r="115" spans="1:12">
      <c r="A115" s="1" t="s">
        <v>20</v>
      </c>
      <c r="B115" s="10">
        <f>[6]Sheet1!$D$8</f>
        <v>2.0357613168724278</v>
      </c>
      <c r="C115" s="10">
        <f>[6]Sheet1!$K$8</f>
        <v>1.948</v>
      </c>
      <c r="D115" s="10">
        <f>[6]Sheet1!$Y$8</f>
        <v>2.0624691358024694</v>
      </c>
      <c r="E115" s="10">
        <f>[6]Sheet1!$R$8</f>
        <v>2.0376706827309237</v>
      </c>
      <c r="F115" s="10">
        <f>[6]Sheet1!$AT$8</f>
        <v>1.8367741935483872</v>
      </c>
      <c r="G115">
        <f>[6]Sheet1!$AM$8</f>
        <v>1.66</v>
      </c>
      <c r="H115" s="10">
        <f>[6]Sheet1!$AF$8</f>
        <v>2.0135483870967743</v>
      </c>
    </row>
    <row r="116" spans="1:12">
      <c r="A116" s="1"/>
      <c r="B116" s="10"/>
      <c r="C116" s="10"/>
      <c r="D116" s="10"/>
      <c r="E116" s="10"/>
      <c r="F116" s="10"/>
      <c r="H116" s="10"/>
    </row>
    <row r="117" spans="1:12">
      <c r="A117" s="1" t="s">
        <v>27</v>
      </c>
      <c r="B117" s="10">
        <f>AVERAGE(B113:B115)</f>
        <v>2.0034023327946326</v>
      </c>
      <c r="C117" s="10">
        <f t="shared" ref="C117:H117" si="13">AVERAGE(C113:C115)</f>
        <v>2.0079506339858875</v>
      </c>
      <c r="D117" s="10">
        <f t="shared" si="13"/>
        <v>2.0555491444334231</v>
      </c>
      <c r="E117" s="10">
        <f t="shared" si="13"/>
        <v>2.0855716849584871</v>
      </c>
      <c r="F117" s="10">
        <f t="shared" si="13"/>
        <v>2.0005474872599804</v>
      </c>
      <c r="G117" s="10">
        <f t="shared" si="13"/>
        <v>2.3193329164060872</v>
      </c>
      <c r="H117" s="10">
        <f t="shared" si="13"/>
        <v>1.7512411487018096</v>
      </c>
    </row>
    <row r="118" spans="1:12">
      <c r="A118" s="1"/>
      <c r="B118" s="10"/>
      <c r="C118" s="10"/>
      <c r="D118" s="10"/>
      <c r="E118" s="10"/>
      <c r="F118" s="10"/>
      <c r="G118" s="10"/>
      <c r="H118" s="10"/>
    </row>
    <row r="119" spans="1:12">
      <c r="A119" s="1"/>
      <c r="B119" s="10"/>
      <c r="C119" s="10"/>
      <c r="D119" s="10"/>
      <c r="E119" s="10"/>
      <c r="F119" s="10"/>
      <c r="G119" s="10"/>
      <c r="H119" s="10"/>
    </row>
    <row r="120" spans="1:12">
      <c r="A120" s="1"/>
      <c r="B120" s="10"/>
      <c r="C120" s="10"/>
      <c r="D120" s="10"/>
      <c r="E120" s="10"/>
      <c r="F120" s="10"/>
      <c r="G120" s="10"/>
      <c r="H120" s="10"/>
    </row>
    <row r="121" spans="1:12">
      <c r="A121" s="1"/>
      <c r="B121" s="10"/>
      <c r="C121" s="10"/>
      <c r="D121" s="10"/>
      <c r="E121" s="10"/>
      <c r="F121" s="10"/>
      <c r="G121" s="10"/>
      <c r="H121" s="10"/>
    </row>
    <row r="122" spans="1:12">
      <c r="A122" s="1"/>
      <c r="B122" s="10"/>
      <c r="C122" s="10"/>
      <c r="D122" s="10"/>
      <c r="E122" s="10"/>
      <c r="F122" s="10"/>
      <c r="G122" s="10"/>
      <c r="H122" s="10"/>
    </row>
    <row r="123" spans="1:12">
      <c r="A123" s="1"/>
      <c r="B123" s="10"/>
      <c r="C123" s="10"/>
      <c r="D123" s="10"/>
      <c r="E123" s="10"/>
      <c r="F123" s="10"/>
      <c r="G123" s="10"/>
      <c r="H123" s="10"/>
    </row>
    <row r="124" spans="1:12">
      <c r="A124" s="1"/>
      <c r="B124" s="10"/>
      <c r="C124" s="10"/>
      <c r="D124" s="10"/>
      <c r="E124" s="10"/>
      <c r="F124" s="10"/>
      <c r="G124" s="10"/>
      <c r="H124" s="10"/>
    </row>
    <row r="125" spans="1:12">
      <c r="A125" s="1"/>
      <c r="B125" s="10"/>
      <c r="C125" s="10"/>
      <c r="D125" s="10"/>
      <c r="E125" s="10"/>
      <c r="F125" s="10"/>
      <c r="G125" s="10"/>
      <c r="H125" s="10"/>
    </row>
    <row r="126" spans="1:12">
      <c r="A126" s="1"/>
      <c r="B126" s="10"/>
      <c r="C126" s="10"/>
      <c r="D126" s="10"/>
      <c r="E126" s="10"/>
      <c r="F126" s="10"/>
      <c r="G126" s="10"/>
      <c r="H126" s="10"/>
    </row>
    <row r="127" spans="1:12">
      <c r="A127" s="1"/>
      <c r="B127" s="10"/>
      <c r="C127" s="10"/>
      <c r="D127" s="10"/>
      <c r="E127" s="10"/>
      <c r="F127" s="10"/>
      <c r="G127" s="10"/>
      <c r="H127" s="10"/>
    </row>
    <row r="128" spans="1:12">
      <c r="A128" s="1"/>
      <c r="B128" s="10"/>
      <c r="C128" s="10"/>
      <c r="D128" s="10"/>
      <c r="E128" s="10"/>
      <c r="F128" s="10"/>
      <c r="G128" s="10"/>
      <c r="H128" s="10"/>
    </row>
    <row r="129" spans="1:8">
      <c r="A129" s="1"/>
      <c r="B129" s="10"/>
      <c r="C129" s="10"/>
      <c r="D129" s="10"/>
      <c r="E129" s="10"/>
      <c r="F129" s="10"/>
      <c r="G129" s="10"/>
      <c r="H129" s="10"/>
    </row>
    <row r="130" spans="1:8">
      <c r="A130" s="1"/>
      <c r="B130" s="10"/>
      <c r="C130" s="10"/>
      <c r="D130" s="10"/>
      <c r="E130" s="10"/>
      <c r="F130" s="10"/>
      <c r="G130" s="10"/>
      <c r="H130" s="10"/>
    </row>
    <row r="131" spans="1:8">
      <c r="A131" s="1"/>
      <c r="B131" s="10"/>
      <c r="C131" s="10"/>
      <c r="D131" s="10"/>
      <c r="E131" s="10"/>
      <c r="F131" s="10"/>
      <c r="G131" s="10"/>
      <c r="H131" s="10"/>
    </row>
    <row r="132" spans="1:8">
      <c r="A132" s="1"/>
      <c r="B132" s="10"/>
      <c r="C132" s="10"/>
      <c r="D132" s="10"/>
      <c r="E132" s="10"/>
      <c r="F132" s="10"/>
      <c r="G132" s="10"/>
      <c r="H132" s="10"/>
    </row>
    <row r="133" spans="1:8">
      <c r="A133" s="1"/>
      <c r="B133" s="10"/>
      <c r="C133" s="10"/>
      <c r="D133" s="10"/>
      <c r="E133" s="10"/>
      <c r="F133" s="10"/>
      <c r="G133" s="10"/>
      <c r="H133" s="10"/>
    </row>
    <row r="134" spans="1:8">
      <c r="A134" s="1"/>
      <c r="B134" s="10"/>
      <c r="C134" s="10"/>
      <c r="D134" s="10"/>
      <c r="E134" s="10"/>
      <c r="F134" s="10"/>
      <c r="G134" s="10"/>
      <c r="H134" s="10"/>
    </row>
    <row r="135" spans="1:8">
      <c r="A135" s="1"/>
      <c r="B135" s="10"/>
      <c r="C135" s="10"/>
      <c r="D135" s="10"/>
      <c r="E135" s="10"/>
      <c r="F135" s="10"/>
      <c r="G135" s="10"/>
      <c r="H135" s="10"/>
    </row>
    <row r="136" spans="1:8">
      <c r="A136" s="1"/>
      <c r="B136" s="10"/>
      <c r="C136" s="10"/>
      <c r="D136" s="10"/>
      <c r="E136" s="10"/>
      <c r="F136" s="10"/>
      <c r="G136" s="10"/>
      <c r="H136" s="10"/>
    </row>
    <row r="137" spans="1:8">
      <c r="A137" s="1"/>
      <c r="B137" s="10"/>
      <c r="C137" s="10"/>
      <c r="D137" s="10"/>
      <c r="E137" s="10"/>
      <c r="F137" s="10"/>
      <c r="G137" s="10"/>
      <c r="H137" s="10"/>
    </row>
    <row r="138" spans="1:8">
      <c r="A138" s="1"/>
      <c r="B138" s="10"/>
      <c r="C138" s="10"/>
      <c r="D138" s="10"/>
      <c r="E138" s="10"/>
      <c r="F138" s="10"/>
      <c r="G138" s="10"/>
      <c r="H138" s="10"/>
    </row>
    <row r="139" spans="1:8">
      <c r="A139" s="1"/>
      <c r="B139" s="10" t="s">
        <v>64</v>
      </c>
      <c r="C139" s="10"/>
      <c r="D139" s="10"/>
      <c r="E139" s="10"/>
      <c r="F139" s="10"/>
      <c r="G139" s="10"/>
      <c r="H139" s="10"/>
    </row>
    <row r="140" spans="1:8">
      <c r="A140" s="1"/>
      <c r="B140" s="10" t="s">
        <v>65</v>
      </c>
      <c r="C140" s="10"/>
      <c r="D140" s="10"/>
      <c r="E140" s="10"/>
      <c r="F140" s="10"/>
      <c r="G140" s="10"/>
      <c r="H140" s="10"/>
    </row>
    <row r="141" spans="1:8">
      <c r="A141" s="1"/>
      <c r="B141" s="10" t="s">
        <v>66</v>
      </c>
      <c r="C141" s="10"/>
      <c r="D141" s="10"/>
      <c r="E141" s="10"/>
      <c r="F141" s="10"/>
      <c r="G141" s="10"/>
      <c r="H141" s="10"/>
    </row>
    <row r="142" spans="1:8">
      <c r="A142" s="1"/>
      <c r="B142" s="10"/>
      <c r="C142" s="10"/>
      <c r="D142" s="10"/>
      <c r="E142" s="10"/>
      <c r="F142" s="10"/>
      <c r="G142" s="10"/>
      <c r="H142" s="10"/>
    </row>
    <row r="143" spans="1:8">
      <c r="A143" s="1"/>
      <c r="B143" s="10"/>
      <c r="C143" s="10"/>
      <c r="D143" s="10"/>
      <c r="E143" s="10"/>
      <c r="F143" s="10"/>
      <c r="G143" s="10"/>
      <c r="H143" s="10"/>
    </row>
    <row r="145" spans="1:15" ht="18">
      <c r="A145" s="2" t="s">
        <v>97</v>
      </c>
      <c r="L145" s="11" t="s">
        <v>102</v>
      </c>
      <c r="M145" s="11"/>
    </row>
    <row r="146" spans="1:15" ht="18">
      <c r="A146" s="2"/>
      <c r="B146" t="s">
        <v>34</v>
      </c>
      <c r="L146" s="1" t="s">
        <v>103</v>
      </c>
      <c r="O146" s="1" t="s">
        <v>104</v>
      </c>
    </row>
    <row r="147" spans="1:15">
      <c r="A147" s="1"/>
      <c r="B147" s="1" t="s">
        <v>107</v>
      </c>
      <c r="C147" s="1" t="s">
        <v>3</v>
      </c>
      <c r="D147" s="1" t="s">
        <v>2</v>
      </c>
      <c r="E147" s="1" t="s">
        <v>7</v>
      </c>
      <c r="L147" t="s">
        <v>2</v>
      </c>
      <c r="O147" s="10">
        <f>'[7]CORBA-NS metrics'!AH11</f>
        <v>0.93084573002754833</v>
      </c>
    </row>
    <row r="148" spans="1:15">
      <c r="A148" s="1" t="s">
        <v>108</v>
      </c>
      <c r="B148" s="4">
        <f>[8]Sheet1!C27</f>
        <v>3</v>
      </c>
      <c r="C148" s="4">
        <f>[8]Sheet1!D27</f>
        <v>9</v>
      </c>
      <c r="D148" s="4">
        <f>[8]Sheet1!E27</f>
        <v>15.25</v>
      </c>
      <c r="E148" s="4">
        <f>[8]Sheet1!F27</f>
        <v>3</v>
      </c>
      <c r="L148" t="s">
        <v>3</v>
      </c>
      <c r="O148" s="10">
        <f>'[7]CORBA-NS metrics'!AH12</f>
        <v>0.78939344262295097</v>
      </c>
    </row>
    <row r="149" spans="1:15">
      <c r="A149" s="1" t="s">
        <v>109</v>
      </c>
      <c r="B149" s="4">
        <f>[8]Sheet1!C28</f>
        <v>6</v>
      </c>
      <c r="C149" s="4">
        <f>[8]Sheet1!D28</f>
        <v>23</v>
      </c>
      <c r="D149" s="4">
        <f>[8]Sheet1!E28</f>
        <v>31</v>
      </c>
      <c r="E149" s="4">
        <f>[8]Sheet1!F28</f>
        <v>48</v>
      </c>
      <c r="L149" t="s">
        <v>7</v>
      </c>
      <c r="O149" s="10">
        <f>'[7]CORBA-NS metrics'!AH13</f>
        <v>0.65703017241379313</v>
      </c>
    </row>
    <row r="150" spans="1:15">
      <c r="A150" s="1" t="s">
        <v>23</v>
      </c>
      <c r="B150" s="4">
        <f>[8]Sheet1!C29</f>
        <v>5</v>
      </c>
      <c r="C150" s="4">
        <f>[8]Sheet1!D29</f>
        <v>6</v>
      </c>
      <c r="D150" s="4">
        <f>[8]Sheet1!E29</f>
        <v>9</v>
      </c>
      <c r="E150" s="4">
        <f>[8]Sheet1!F29</f>
        <v>13</v>
      </c>
      <c r="L150" t="s">
        <v>105</v>
      </c>
      <c r="O150" s="10">
        <f>'[7]CORBA-NS metrics'!AH14</f>
        <v>0.7212158273381295</v>
      </c>
    </row>
    <row r="151" spans="1:15">
      <c r="A151" s="1" t="s">
        <v>24</v>
      </c>
      <c r="B151" s="4">
        <f>[8]Sheet1!C30</f>
        <v>2</v>
      </c>
      <c r="C151" s="4">
        <f>[8]Sheet1!D30</f>
        <v>4</v>
      </c>
      <c r="D151" s="4">
        <f>[8]Sheet1!E30</f>
        <v>26</v>
      </c>
      <c r="E151" s="4">
        <f>[8]Sheet1!F30</f>
        <v>11</v>
      </c>
      <c r="L151" t="s">
        <v>4</v>
      </c>
      <c r="O151" s="10">
        <f>'[7]CORBA-NS metrics'!AH15</f>
        <v>0.73386290322580638</v>
      </c>
    </row>
    <row r="152" spans="1:15">
      <c r="A152" s="1" t="s">
        <v>25</v>
      </c>
      <c r="B152" s="4">
        <f>[8]Sheet1!C31</f>
        <v>1</v>
      </c>
      <c r="C152" s="4">
        <f>[8]Sheet1!D31</f>
        <v>8</v>
      </c>
      <c r="D152" s="4">
        <f>[8]Sheet1!E31</f>
        <v>8</v>
      </c>
      <c r="E152" s="4">
        <f>[8]Sheet1!F31</f>
        <v>14</v>
      </c>
      <c r="L152" t="s">
        <v>106</v>
      </c>
      <c r="O152" s="10">
        <f>'[7]CORBA-NS metrics'!AH16</f>
        <v>0.6166666666666667</v>
      </c>
    </row>
    <row r="153" spans="1:15">
      <c r="A153" s="1" t="s">
        <v>26</v>
      </c>
      <c r="B153" s="4">
        <f>[8]Sheet1!C32</f>
        <v>3</v>
      </c>
      <c r="C153" s="4">
        <f>[8]Sheet1!D32</f>
        <v>16</v>
      </c>
      <c r="D153" s="4">
        <f>[8]Sheet1!E32</f>
        <v>8</v>
      </c>
      <c r="E153" s="4">
        <f>[8]Sheet1!F32</f>
        <v>30</v>
      </c>
    </row>
    <row r="154" spans="1:15">
      <c r="A154" s="1" t="s">
        <v>110</v>
      </c>
      <c r="B154" s="4">
        <f>[8]Sheet1!C33</f>
        <v>5</v>
      </c>
      <c r="C154" s="4">
        <f>[8]Sheet1!D33</f>
        <v>12</v>
      </c>
      <c r="D154" s="4">
        <f>[8]Sheet1!E33</f>
        <v>6</v>
      </c>
      <c r="E154" s="4">
        <f>[8]Sheet1!F33</f>
        <v>2</v>
      </c>
    </row>
    <row r="155" spans="1:15">
      <c r="A155" s="1" t="s">
        <v>111</v>
      </c>
      <c r="B155" s="4">
        <f>[8]Sheet1!C34</f>
        <v>5</v>
      </c>
      <c r="C155" s="4">
        <f>[8]Sheet1!D34</f>
        <v>12</v>
      </c>
      <c r="D155" s="4">
        <f>[8]Sheet1!E34</f>
        <v>28</v>
      </c>
      <c r="E155" s="4">
        <f>[8]Sheet1!F34</f>
        <v>18</v>
      </c>
    </row>
    <row r="156" spans="1:15">
      <c r="B156" s="4"/>
      <c r="C156" s="4"/>
      <c r="D156" s="4"/>
      <c r="E156" s="4"/>
    </row>
    <row r="157" spans="1:15">
      <c r="A157" s="1" t="s">
        <v>112</v>
      </c>
      <c r="B157" s="4">
        <f>SUM(B148:B155)</f>
        <v>30</v>
      </c>
      <c r="C157" s="4">
        <f t="shared" ref="C157:E157" si="14">SUM(C148:C155)</f>
        <v>90</v>
      </c>
      <c r="D157" s="4">
        <f t="shared" si="14"/>
        <v>131.25</v>
      </c>
      <c r="E157" s="4">
        <f t="shared" si="14"/>
        <v>139</v>
      </c>
    </row>
    <row r="158" spans="1:15">
      <c r="A158" s="1"/>
      <c r="B158" s="4"/>
      <c r="C158" s="4"/>
      <c r="D158" s="4"/>
      <c r="E158" s="4"/>
    </row>
    <row r="159" spans="1:15">
      <c r="A159" s="1"/>
    </row>
    <row r="161" spans="1:11" ht="21">
      <c r="A161" s="5" t="s">
        <v>98</v>
      </c>
    </row>
    <row r="162" spans="1:11" ht="21">
      <c r="A162" s="2"/>
      <c r="B162" s="16" t="s">
        <v>42</v>
      </c>
      <c r="C162" s="16"/>
      <c r="D162" s="16"/>
      <c r="E162" s="16"/>
      <c r="H162" s="16" t="s">
        <v>41</v>
      </c>
      <c r="I162" s="16"/>
      <c r="J162" s="16"/>
      <c r="K162" s="16"/>
    </row>
    <row r="163" spans="1:11">
      <c r="B163" s="17" t="s">
        <v>35</v>
      </c>
      <c r="C163" s="17"/>
      <c r="D163" s="17"/>
      <c r="E163" s="17"/>
      <c r="F163" s="12"/>
      <c r="G163" s="12"/>
      <c r="H163" s="17" t="s">
        <v>36</v>
      </c>
      <c r="I163" s="17"/>
      <c r="J163" s="17"/>
      <c r="K163" s="17"/>
    </row>
    <row r="164" spans="1:11">
      <c r="B164" s="11" t="s">
        <v>20</v>
      </c>
      <c r="C164" s="11" t="s">
        <v>18</v>
      </c>
      <c r="D164" s="11" t="s">
        <v>19</v>
      </c>
      <c r="E164" s="11" t="s">
        <v>5</v>
      </c>
      <c r="F164" s="11"/>
      <c r="G164" s="11"/>
      <c r="H164" s="14" t="s">
        <v>20</v>
      </c>
      <c r="I164" s="14" t="s">
        <v>18</v>
      </c>
      <c r="J164" s="14" t="s">
        <v>19</v>
      </c>
      <c r="K164" s="14" t="s">
        <v>40</v>
      </c>
    </row>
    <row r="165" spans="1:11">
      <c r="A165" t="s">
        <v>3</v>
      </c>
      <c r="B165">
        <v>61</v>
      </c>
      <c r="C165">
        <v>64</v>
      </c>
      <c r="D165">
        <v>47</v>
      </c>
      <c r="E165">
        <f>SUM(B165:D165)</f>
        <v>172</v>
      </c>
      <c r="H165" s="10">
        <v>0.71</v>
      </c>
      <c r="I165" s="10">
        <v>0.76</v>
      </c>
      <c r="J165" s="10">
        <v>0.66</v>
      </c>
      <c r="K165" s="10">
        <f>AVERAGE(H165:J165)</f>
        <v>0.71</v>
      </c>
    </row>
    <row r="166" spans="1:11">
      <c r="A166" t="s">
        <v>7</v>
      </c>
      <c r="B166">
        <v>58</v>
      </c>
      <c r="C166">
        <v>68</v>
      </c>
      <c r="D166">
        <v>43</v>
      </c>
      <c r="E166">
        <f t="shared" ref="E166:E170" si="15">SUM(B166:D166)</f>
        <v>169</v>
      </c>
      <c r="H166" s="10">
        <v>0.73</v>
      </c>
      <c r="I166" s="10">
        <v>0.75</v>
      </c>
      <c r="J166" s="10">
        <v>0.66</v>
      </c>
      <c r="K166" s="10">
        <f t="shared" ref="K166:K170" si="16">AVERAGE(H166:J166)</f>
        <v>0.71333333333333337</v>
      </c>
    </row>
    <row r="167" spans="1:11">
      <c r="A167" t="s">
        <v>2</v>
      </c>
      <c r="B167">
        <v>61</v>
      </c>
      <c r="C167">
        <v>71</v>
      </c>
      <c r="D167">
        <v>44</v>
      </c>
      <c r="E167">
        <f t="shared" si="15"/>
        <v>176</v>
      </c>
      <c r="H167" s="10">
        <v>0.72</v>
      </c>
      <c r="I167" s="10">
        <v>0.77</v>
      </c>
      <c r="J167" s="10">
        <v>0.64</v>
      </c>
      <c r="K167" s="10">
        <f t="shared" si="16"/>
        <v>0.71</v>
      </c>
    </row>
    <row r="168" spans="1:11">
      <c r="A168" t="s">
        <v>37</v>
      </c>
      <c r="B168">
        <v>74</v>
      </c>
      <c r="C168">
        <v>93</v>
      </c>
      <c r="D168">
        <v>46</v>
      </c>
      <c r="E168">
        <f t="shared" si="15"/>
        <v>213</v>
      </c>
      <c r="H168" s="10">
        <v>0.64</v>
      </c>
      <c r="I168" s="10">
        <v>0.73</v>
      </c>
      <c r="J168" s="10">
        <v>0.45</v>
      </c>
      <c r="K168" s="10">
        <f t="shared" si="16"/>
        <v>0.60666666666666669</v>
      </c>
    </row>
    <row r="169" spans="1:11">
      <c r="A169" t="s">
        <v>38</v>
      </c>
      <c r="B169">
        <v>24</v>
      </c>
      <c r="C169">
        <v>63</v>
      </c>
      <c r="D169">
        <v>29</v>
      </c>
      <c r="E169">
        <f t="shared" si="15"/>
        <v>116</v>
      </c>
      <c r="H169" s="10">
        <v>0.6</v>
      </c>
      <c r="I169" s="10">
        <v>0.73</v>
      </c>
      <c r="J169" s="10">
        <v>0.32</v>
      </c>
      <c r="K169" s="10">
        <f t="shared" si="16"/>
        <v>0.55000000000000004</v>
      </c>
    </row>
    <row r="170" spans="1:11">
      <c r="A170" t="s">
        <v>39</v>
      </c>
      <c r="B170">
        <v>50</v>
      </c>
      <c r="C170">
        <v>30</v>
      </c>
      <c r="D170">
        <v>17</v>
      </c>
      <c r="E170">
        <f t="shared" si="15"/>
        <v>97</v>
      </c>
      <c r="H170" s="10">
        <v>0.65</v>
      </c>
      <c r="I170" s="10">
        <v>0.72</v>
      </c>
      <c r="J170" s="10">
        <v>0.55000000000000004</v>
      </c>
      <c r="K170" s="10">
        <f t="shared" si="16"/>
        <v>0.64</v>
      </c>
    </row>
    <row r="171" spans="1:11">
      <c r="H171" s="10"/>
      <c r="I171" s="10"/>
      <c r="J171" s="10"/>
      <c r="K171" s="10"/>
    </row>
    <row r="191" spans="9:9">
      <c r="I191" t="s">
        <v>62</v>
      </c>
    </row>
    <row r="192" spans="9:9">
      <c r="I192" t="s">
        <v>63</v>
      </c>
    </row>
    <row r="214" spans="1:9">
      <c r="I214" t="s">
        <v>68</v>
      </c>
    </row>
    <row r="217" spans="1:9" ht="25.8">
      <c r="A217" s="15" t="s">
        <v>67</v>
      </c>
    </row>
    <row r="219" spans="1:9" ht="18">
      <c r="A219" s="2" t="s">
        <v>51</v>
      </c>
    </row>
    <row r="220" spans="1:9">
      <c r="A220" s="1" t="s">
        <v>43</v>
      </c>
      <c r="B220" s="1" t="s">
        <v>16</v>
      </c>
      <c r="C220" s="1" t="s">
        <v>3</v>
      </c>
      <c r="D220" s="1" t="s">
        <v>4</v>
      </c>
      <c r="E220" s="1" t="s">
        <v>2</v>
      </c>
      <c r="F220" s="1" t="s">
        <v>7</v>
      </c>
    </row>
    <row r="221" spans="1:9">
      <c r="A221" t="s">
        <v>44</v>
      </c>
      <c r="B221">
        <v>1</v>
      </c>
      <c r="C221">
        <v>1</v>
      </c>
      <c r="D221">
        <v>1</v>
      </c>
      <c r="E221">
        <v>1</v>
      </c>
      <c r="F221">
        <v>1</v>
      </c>
    </row>
    <row r="222" spans="1:9">
      <c r="A222" t="s">
        <v>45</v>
      </c>
      <c r="B222">
        <v>136</v>
      </c>
      <c r="C222">
        <v>123</v>
      </c>
      <c r="D222">
        <v>134</v>
      </c>
      <c r="E222">
        <v>137</v>
      </c>
      <c r="F222">
        <v>63</v>
      </c>
    </row>
    <row r="223" spans="1:9">
      <c r="A223" t="s">
        <v>46</v>
      </c>
      <c r="B223">
        <v>141</v>
      </c>
      <c r="C223">
        <v>148</v>
      </c>
      <c r="D223">
        <v>142</v>
      </c>
      <c r="E223">
        <v>141</v>
      </c>
      <c r="F223">
        <v>141</v>
      </c>
    </row>
    <row r="225" spans="1:9">
      <c r="A225" t="s">
        <v>5</v>
      </c>
      <c r="B225">
        <f>SUM(B221:B223)</f>
        <v>278</v>
      </c>
      <c r="C225">
        <f t="shared" ref="C225:F225" si="17">SUM(C221:C223)</f>
        <v>272</v>
      </c>
      <c r="D225">
        <f t="shared" si="17"/>
        <v>277</v>
      </c>
      <c r="E225">
        <f t="shared" si="17"/>
        <v>279</v>
      </c>
      <c r="F225">
        <f t="shared" si="17"/>
        <v>205</v>
      </c>
    </row>
    <row r="228" spans="1:9" ht="18">
      <c r="A228" s="2" t="s">
        <v>52</v>
      </c>
    </row>
    <row r="229" spans="1:9">
      <c r="A229" s="1" t="s">
        <v>43</v>
      </c>
      <c r="B229" s="1" t="s">
        <v>16</v>
      </c>
      <c r="C229" s="1" t="s">
        <v>3</v>
      </c>
      <c r="D229" s="1" t="s">
        <v>4</v>
      </c>
      <c r="E229" s="1" t="s">
        <v>2</v>
      </c>
      <c r="F229" s="1" t="s">
        <v>7</v>
      </c>
    </row>
    <row r="230" spans="1:9">
      <c r="A230" t="s">
        <v>47</v>
      </c>
      <c r="B230">
        <v>1</v>
      </c>
      <c r="C230">
        <v>1</v>
      </c>
      <c r="D230">
        <v>1</v>
      </c>
      <c r="E230">
        <v>1</v>
      </c>
      <c r="F230">
        <v>2</v>
      </c>
    </row>
    <row r="231" spans="1:9">
      <c r="A231" t="s">
        <v>48</v>
      </c>
      <c r="B231">
        <v>1</v>
      </c>
      <c r="C231">
        <v>1</v>
      </c>
      <c r="D231">
        <v>1</v>
      </c>
      <c r="E231">
        <v>7</v>
      </c>
      <c r="F231">
        <v>16</v>
      </c>
    </row>
    <row r="232" spans="1:9">
      <c r="A232" t="s">
        <v>49</v>
      </c>
      <c r="B232">
        <v>4</v>
      </c>
      <c r="C232">
        <v>5</v>
      </c>
      <c r="D232">
        <v>6</v>
      </c>
      <c r="E232">
        <v>14</v>
      </c>
      <c r="F232">
        <v>29</v>
      </c>
    </row>
    <row r="233" spans="1:9">
      <c r="A233" t="s">
        <v>50</v>
      </c>
      <c r="B233">
        <v>5</v>
      </c>
      <c r="C233">
        <v>6</v>
      </c>
      <c r="D233">
        <v>7</v>
      </c>
      <c r="E233">
        <v>18</v>
      </c>
      <c r="F233">
        <v>38</v>
      </c>
    </row>
    <row r="235" spans="1:9">
      <c r="A235" t="s">
        <v>5</v>
      </c>
      <c r="B235">
        <f>SUM(B230:B233)</f>
        <v>11</v>
      </c>
      <c r="C235">
        <f t="shared" ref="C235:F235" si="18">SUM(C230:C233)</f>
        <v>13</v>
      </c>
      <c r="D235">
        <f t="shared" si="18"/>
        <v>15</v>
      </c>
      <c r="E235">
        <f t="shared" si="18"/>
        <v>40</v>
      </c>
      <c r="F235">
        <f t="shared" si="18"/>
        <v>85</v>
      </c>
    </row>
    <row r="237" spans="1:9">
      <c r="I237" t="s">
        <v>55</v>
      </c>
    </row>
    <row r="238" spans="1:9" ht="18">
      <c r="A238" s="2" t="s">
        <v>53</v>
      </c>
      <c r="I238" s="3" t="s">
        <v>54</v>
      </c>
    </row>
    <row r="239" spans="1:9">
      <c r="A239" s="1" t="s">
        <v>43</v>
      </c>
      <c r="B239" s="1" t="s">
        <v>16</v>
      </c>
      <c r="C239" s="1" t="s">
        <v>3</v>
      </c>
      <c r="D239" s="1" t="s">
        <v>4</v>
      </c>
      <c r="E239" s="1" t="s">
        <v>2</v>
      </c>
      <c r="F239" s="1" t="s">
        <v>7</v>
      </c>
    </row>
    <row r="240" spans="1:9">
      <c r="A240" t="s">
        <v>48</v>
      </c>
      <c r="B240">
        <v>1</v>
      </c>
      <c r="C240">
        <v>1</v>
      </c>
      <c r="D240">
        <v>1</v>
      </c>
      <c r="E240">
        <v>2</v>
      </c>
      <c r="F240">
        <v>12</v>
      </c>
    </row>
    <row r="242" spans="1:6">
      <c r="A242" s="1" t="s">
        <v>113</v>
      </c>
      <c r="B242">
        <f>B240+B235+B225</f>
        <v>290</v>
      </c>
      <c r="C242">
        <f t="shared" ref="C242:F242" si="19">C240+C235+C225</f>
        <v>286</v>
      </c>
      <c r="D242">
        <f t="shared" si="19"/>
        <v>293</v>
      </c>
      <c r="E242">
        <f t="shared" si="19"/>
        <v>321</v>
      </c>
      <c r="F242">
        <f t="shared" si="19"/>
        <v>302</v>
      </c>
    </row>
    <row r="277" spans="9:9">
      <c r="I277" t="s">
        <v>58</v>
      </c>
    </row>
    <row r="278" spans="9:9">
      <c r="I278" t="s">
        <v>59</v>
      </c>
    </row>
    <row r="279" spans="9:9">
      <c r="I279" t="s">
        <v>60</v>
      </c>
    </row>
    <row r="280" spans="9:9">
      <c r="I280" t="s">
        <v>61</v>
      </c>
    </row>
  </sheetData>
  <mergeCells count="4">
    <mergeCell ref="B162:E162"/>
    <mergeCell ref="H162:K162"/>
    <mergeCell ref="B163:E163"/>
    <mergeCell ref="H163:K163"/>
  </mergeCells>
  <pageMargins left="0.7" right="0.7" top="0.75" bottom="0.75" header="0.3" footer="0.3"/>
  <pageSetup scale="4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cp:lastPrinted>2009-08-10T16:37:37Z</cp:lastPrinted>
  <dcterms:created xsi:type="dcterms:W3CDTF">2009-05-05T16:46:49Z</dcterms:created>
  <dcterms:modified xsi:type="dcterms:W3CDTF">2009-08-11T00:04:42Z</dcterms:modified>
</cp:coreProperties>
</file>